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Q:\16 Økonomi\99 Head of Accounting\Rapportering\2024\Q2\"/>
    </mc:Choice>
  </mc:AlternateContent>
  <xr:revisionPtr revIDLastSave="0" documentId="13_ncr:1_{F9FB0C6E-463B-4B30-9C11-9C704D467E36}" xr6:coauthVersionLast="47" xr6:coauthVersionMax="47" xr10:uidLastSave="{00000000-0000-0000-0000-000000000000}"/>
  <bookViews>
    <workbookView xWindow="-28920" yWindow="1335" windowWidth="29040" windowHeight="15840" activeTab="1" xr2:uid="{00000000-000D-0000-FFFF-FFFF00000000}"/>
  </bookViews>
  <sheets>
    <sheet name="Definitions" sheetId="1" r:id="rId1"/>
    <sheet name="Calculations"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0" i="5" l="1"/>
  <c r="H69" i="5"/>
  <c r="G70" i="5"/>
  <c r="F70" i="5"/>
  <c r="G69" i="5"/>
  <c r="F69" i="5"/>
  <c r="H66" i="5"/>
  <c r="G66" i="5"/>
  <c r="F66" i="5"/>
  <c r="D66" i="5"/>
  <c r="G60" i="5"/>
  <c r="G59" i="5"/>
  <c r="F60" i="5"/>
  <c r="F59" i="5"/>
  <c r="G57" i="5"/>
  <c r="F57" i="5"/>
  <c r="G53" i="5"/>
  <c r="F53" i="5"/>
  <c r="G48" i="5"/>
  <c r="G47" i="5"/>
  <c r="F47" i="5"/>
  <c r="G45" i="5"/>
  <c r="F45" i="5"/>
  <c r="G41" i="5"/>
  <c r="F41" i="5"/>
  <c r="G32" i="5"/>
  <c r="G30" i="5"/>
  <c r="G27" i="5"/>
  <c r="F32" i="5"/>
  <c r="F30" i="5"/>
  <c r="F27" i="5"/>
  <c r="D32" i="5"/>
  <c r="D30" i="5"/>
  <c r="D27" i="5"/>
  <c r="G13" i="5"/>
  <c r="G28" i="5" s="1"/>
  <c r="F13" i="5"/>
  <c r="F28" i="5" s="1"/>
  <c r="G9" i="5"/>
  <c r="F9" i="5"/>
  <c r="AF25" i="5"/>
  <c r="AE25" i="5"/>
  <c r="AD25" i="5"/>
  <c r="AC25" i="5"/>
  <c r="AB25" i="5"/>
  <c r="AF24" i="5"/>
  <c r="AE24" i="5"/>
  <c r="AD24" i="5"/>
  <c r="AC24" i="5"/>
  <c r="AB24" i="5"/>
  <c r="AF23" i="5"/>
  <c r="AE23" i="5"/>
  <c r="AD23" i="5"/>
  <c r="AC23" i="5"/>
  <c r="AB23" i="5"/>
  <c r="AF22" i="5"/>
  <c r="AE22" i="5"/>
  <c r="AD22" i="5"/>
  <c r="AC22" i="5"/>
  <c r="AB22" i="5"/>
  <c r="Z25" i="5"/>
  <c r="Y25" i="5"/>
  <c r="X25" i="5"/>
  <c r="W25" i="5"/>
  <c r="V25" i="5"/>
  <c r="Z24" i="5"/>
  <c r="Y24" i="5"/>
  <c r="X24" i="5"/>
  <c r="W24" i="5"/>
  <c r="V24" i="5"/>
  <c r="Z23" i="5"/>
  <c r="Y23" i="5"/>
  <c r="X23" i="5"/>
  <c r="W23" i="5"/>
  <c r="V23" i="5"/>
  <c r="Z22" i="5"/>
  <c r="Y22" i="5"/>
  <c r="X22" i="5"/>
  <c r="W22" i="5"/>
  <c r="V22" i="5"/>
  <c r="T25" i="5"/>
  <c r="S25" i="5"/>
  <c r="R25" i="5"/>
  <c r="Q25" i="5"/>
  <c r="P25" i="5"/>
  <c r="T24" i="5"/>
  <c r="S24" i="5"/>
  <c r="R24" i="5"/>
  <c r="Q24" i="5"/>
  <c r="P24" i="5"/>
  <c r="T23" i="5"/>
  <c r="S23" i="5"/>
  <c r="R23" i="5"/>
  <c r="Q23" i="5"/>
  <c r="P23" i="5"/>
  <c r="T22" i="5"/>
  <c r="S22" i="5"/>
  <c r="R22" i="5"/>
  <c r="Q22" i="5"/>
  <c r="P22" i="5"/>
  <c r="N25" i="5"/>
  <c r="M25" i="5"/>
  <c r="L25" i="5"/>
  <c r="K25" i="5"/>
  <c r="J25" i="5"/>
  <c r="N24" i="5"/>
  <c r="M24" i="5"/>
  <c r="L24" i="5"/>
  <c r="K24" i="5"/>
  <c r="J24" i="5"/>
  <c r="N23" i="5"/>
  <c r="M23" i="5"/>
  <c r="L23" i="5"/>
  <c r="K23" i="5"/>
  <c r="J23" i="5"/>
  <c r="N22" i="5"/>
  <c r="M22" i="5"/>
  <c r="L22" i="5"/>
  <c r="K22" i="5"/>
  <c r="J22" i="5"/>
  <c r="H25" i="5"/>
  <c r="H24" i="5"/>
  <c r="H23" i="5"/>
  <c r="H22" i="5"/>
  <c r="G25" i="5"/>
  <c r="G24" i="5"/>
  <c r="G23" i="5"/>
  <c r="G22" i="5"/>
  <c r="F25" i="5"/>
  <c r="F24" i="5"/>
  <c r="F23" i="5"/>
  <c r="F22" i="5"/>
  <c r="E25" i="5"/>
  <c r="E24" i="5"/>
  <c r="E23" i="5"/>
  <c r="E22" i="5"/>
  <c r="D25" i="5"/>
  <c r="D24" i="5"/>
  <c r="D23" i="5"/>
  <c r="D22" i="5"/>
  <c r="G36" i="5"/>
  <c r="F36" i="5"/>
  <c r="M32" i="5"/>
  <c r="M30" i="5"/>
  <c r="M27" i="5"/>
  <c r="M13" i="5"/>
  <c r="M9" i="5"/>
  <c r="M3" i="5"/>
  <c r="S3" i="5" s="1"/>
  <c r="Y3" i="5" s="1"/>
  <c r="AE3" i="5" s="1"/>
  <c r="L32" i="5"/>
  <c r="L30" i="5"/>
  <c r="L27" i="5"/>
  <c r="L13" i="5"/>
  <c r="L9" i="5"/>
  <c r="L3" i="5"/>
  <c r="R3" i="5" s="1"/>
  <c r="X3" i="5" s="1"/>
  <c r="AD3" i="5" s="1"/>
  <c r="S32" i="5"/>
  <c r="S30" i="5"/>
  <c r="S27" i="5"/>
  <c r="S13" i="5"/>
  <c r="S9" i="5"/>
  <c r="R32" i="5"/>
  <c r="R30" i="5"/>
  <c r="R27" i="5"/>
  <c r="R13" i="5"/>
  <c r="R9" i="5"/>
  <c r="Y32" i="5"/>
  <c r="Y30" i="5"/>
  <c r="Y27" i="5"/>
  <c r="Y13" i="5"/>
  <c r="Y9" i="5"/>
  <c r="X32" i="5"/>
  <c r="X30" i="5"/>
  <c r="X27" i="5"/>
  <c r="X13" i="5"/>
  <c r="X28" i="5" s="1"/>
  <c r="X9" i="5"/>
  <c r="AE32" i="5"/>
  <c r="AE30" i="5"/>
  <c r="AE27" i="5"/>
  <c r="AE13" i="5"/>
  <c r="AE28" i="5" s="1"/>
  <c r="AE9" i="5"/>
  <c r="AD32" i="5"/>
  <c r="AD30" i="5"/>
  <c r="AD27" i="5"/>
  <c r="AD13" i="5"/>
  <c r="AD28" i="5" s="1"/>
  <c r="AD9" i="5"/>
  <c r="K32" i="5"/>
  <c r="D13" i="5"/>
  <c r="D28" i="5" s="1"/>
  <c r="D9" i="5"/>
  <c r="J13" i="5"/>
  <c r="J9" i="5"/>
  <c r="AC13" i="5"/>
  <c r="AC9" i="5"/>
  <c r="AB13" i="5"/>
  <c r="AB9" i="5"/>
  <c r="W13" i="5"/>
  <c r="W9" i="5"/>
  <c r="V13" i="5"/>
  <c r="V9" i="5"/>
  <c r="Q13" i="5"/>
  <c r="Q9" i="5"/>
  <c r="P13" i="5"/>
  <c r="P9" i="5"/>
  <c r="K13" i="5"/>
  <c r="K9" i="5"/>
  <c r="D69" i="5"/>
  <c r="E66" i="5"/>
  <c r="S28" i="5" l="1"/>
  <c r="R28" i="5"/>
  <c r="L28" i="5"/>
  <c r="L29" i="5" s="1"/>
  <c r="G61" i="5"/>
  <c r="M28" i="5"/>
  <c r="F49" i="5"/>
  <c r="F61" i="5"/>
  <c r="G49" i="5"/>
  <c r="G29" i="5"/>
  <c r="G31" i="5" s="1"/>
  <c r="Y15" i="5"/>
  <c r="F29" i="5"/>
  <c r="F31" i="5" s="1"/>
  <c r="F15" i="5"/>
  <c r="G15" i="5"/>
  <c r="D29" i="5"/>
  <c r="D31" i="5" s="1"/>
  <c r="Y28" i="5"/>
  <c r="Y29" i="5" s="1"/>
  <c r="Y31" i="5" s="1"/>
  <c r="M15" i="5"/>
  <c r="L15" i="5"/>
  <c r="S29" i="5"/>
  <c r="S15" i="5"/>
  <c r="R29" i="5"/>
  <c r="R15" i="5"/>
  <c r="X29" i="5"/>
  <c r="X31" i="5" s="1"/>
  <c r="X15" i="5"/>
  <c r="AE29" i="5"/>
  <c r="AE31" i="5" s="1"/>
  <c r="AE15" i="5"/>
  <c r="AD29" i="5"/>
  <c r="AD31" i="5" s="1"/>
  <c r="AD15" i="5"/>
  <c r="D15" i="5"/>
  <c r="W15" i="5"/>
  <c r="AC15" i="5"/>
  <c r="Q15" i="5"/>
  <c r="J15" i="5"/>
  <c r="K15" i="5"/>
  <c r="AB15" i="5"/>
  <c r="V15" i="5"/>
  <c r="P15" i="5"/>
  <c r="AF32" i="5"/>
  <c r="AF30" i="5"/>
  <c r="AF27" i="5"/>
  <c r="AF13" i="5"/>
  <c r="AF28" i="5" s="1"/>
  <c r="AF9" i="5"/>
  <c r="Z32" i="5"/>
  <c r="Z30" i="5"/>
  <c r="Z27" i="5"/>
  <c r="Z13" i="5"/>
  <c r="Z9" i="5"/>
  <c r="T32" i="5"/>
  <c r="T30" i="5"/>
  <c r="T27" i="5"/>
  <c r="T13" i="5"/>
  <c r="T9" i="5"/>
  <c r="N32" i="5"/>
  <c r="N30" i="5"/>
  <c r="N27" i="5"/>
  <c r="N13" i="5"/>
  <c r="N9" i="5"/>
  <c r="N3" i="5"/>
  <c r="H60" i="5"/>
  <c r="H59" i="5"/>
  <c r="H57" i="5"/>
  <c r="H53" i="5"/>
  <c r="H48" i="5"/>
  <c r="H47" i="5"/>
  <c r="H45" i="5"/>
  <c r="H41" i="5"/>
  <c r="H36" i="5"/>
  <c r="H32" i="5"/>
  <c r="H30" i="5"/>
  <c r="H27" i="5"/>
  <c r="H13" i="5"/>
  <c r="H9" i="5"/>
  <c r="D47" i="5"/>
  <c r="E47" i="5"/>
  <c r="E48" i="5"/>
  <c r="S31" i="5" l="1"/>
  <c r="R31" i="5"/>
  <c r="L31" i="5"/>
  <c r="N28" i="5"/>
  <c r="M29" i="5"/>
  <c r="T3" i="5"/>
  <c r="Z3" i="5" s="1"/>
  <c r="AF3" i="5" s="1"/>
  <c r="H61" i="5"/>
  <c r="T28" i="5"/>
  <c r="T29" i="5" s="1"/>
  <c r="T31" i="5" s="1"/>
  <c r="AF29" i="5"/>
  <c r="AF31" i="5" s="1"/>
  <c r="Z15" i="5"/>
  <c r="AF15" i="5"/>
  <c r="Z28" i="5"/>
  <c r="Z29" i="5" s="1"/>
  <c r="Z31" i="5" s="1"/>
  <c r="T15" i="5"/>
  <c r="N29" i="5"/>
  <c r="H15" i="5"/>
  <c r="N15" i="5"/>
  <c r="H28" i="5"/>
  <c r="H29" i="5" s="1"/>
  <c r="H31" i="5" s="1"/>
  <c r="H49" i="5"/>
  <c r="J3" i="5"/>
  <c r="K3" i="5"/>
  <c r="E36" i="5"/>
  <c r="D36" i="5"/>
  <c r="N31" i="5" l="1"/>
  <c r="M31" i="5"/>
  <c r="Q3" i="5"/>
  <c r="W3" i="5" s="1"/>
  <c r="AC3" i="5" s="1"/>
  <c r="P3" i="5"/>
  <c r="V3" i="5" s="1"/>
  <c r="AB3" i="5" s="1"/>
  <c r="E70" i="5"/>
  <c r="D70" i="5"/>
  <c r="D60" i="5" l="1"/>
  <c r="D41" i="5"/>
  <c r="D53" i="5" l="1"/>
  <c r="D59" i="5"/>
  <c r="D45" i="5"/>
  <c r="D49" i="5" s="1"/>
  <c r="D57" i="5"/>
  <c r="AC32" i="5"/>
  <c r="AB32" i="5"/>
  <c r="AC30" i="5"/>
  <c r="AB30" i="5"/>
  <c r="AC27" i="5"/>
  <c r="AB27" i="5"/>
  <c r="W32" i="5"/>
  <c r="V32" i="5"/>
  <c r="W30" i="5"/>
  <c r="V30" i="5"/>
  <c r="W27" i="5"/>
  <c r="V27" i="5"/>
  <c r="Q32" i="5"/>
  <c r="P32" i="5"/>
  <c r="Q30" i="5"/>
  <c r="P30" i="5"/>
  <c r="Q27" i="5"/>
  <c r="P27" i="5"/>
  <c r="AC28" i="5"/>
  <c r="AB28" i="5"/>
  <c r="W28" i="5"/>
  <c r="V28" i="5"/>
  <c r="Q28" i="5"/>
  <c r="P28" i="5"/>
  <c r="E41" i="5"/>
  <c r="E45" i="5"/>
  <c r="E53" i="5"/>
  <c r="E57" i="5"/>
  <c r="E59" i="5"/>
  <c r="E60" i="5"/>
  <c r="E69" i="5"/>
  <c r="D61" i="5" l="1"/>
  <c r="K30" i="5"/>
  <c r="J27" i="5"/>
  <c r="E27" i="5"/>
  <c r="K27" i="5"/>
  <c r="E32" i="5"/>
  <c r="E30" i="5"/>
  <c r="J32" i="5"/>
  <c r="J30" i="5"/>
  <c r="AC29" i="5"/>
  <c r="AC31" i="5" s="1"/>
  <c r="V29" i="5"/>
  <c r="V31" i="5" s="1"/>
  <c r="AB29" i="5"/>
  <c r="AB31" i="5" s="1"/>
  <c r="W29" i="5"/>
  <c r="W31" i="5" s="1"/>
  <c r="P29" i="5"/>
  <c r="Q29" i="5"/>
  <c r="E13" i="5"/>
  <c r="E9" i="5"/>
  <c r="E61" i="5"/>
  <c r="E49" i="5"/>
  <c r="Q31" i="5" l="1"/>
  <c r="P31" i="5"/>
  <c r="K28" i="5"/>
  <c r="K29" i="5" s="1"/>
  <c r="K31" i="5" s="1"/>
  <c r="E28" i="5"/>
  <c r="E29" i="5" s="1"/>
  <c r="E31" i="5" s="1"/>
  <c r="J28" i="5"/>
  <c r="J29" i="5" s="1"/>
  <c r="J31" i="5" s="1"/>
  <c r="E15" i="5"/>
</calcChain>
</file>

<file path=xl/sharedStrings.xml><?xml version="1.0" encoding="utf-8"?>
<sst xmlns="http://schemas.openxmlformats.org/spreadsheetml/2006/main" count="156" uniqueCount="102">
  <si>
    <t>Equity</t>
  </si>
  <si>
    <t>Return on equity, annualised</t>
  </si>
  <si>
    <t>Protector Forsikring ASA</t>
  </si>
  <si>
    <t>Specification of financial figures is not considered to be APMs, but is used to provide the reader with an additional specification to better understand the financial figures. The same applies to numbers necessary to reconcile totals.</t>
  </si>
  <si>
    <t>Return on equity, annualised (ROE)</t>
  </si>
  <si>
    <t>This measure provides relevant information for assessment of performance on total financial assets in the investment portfolio. The figure is expressed as a percentage.</t>
  </si>
  <si>
    <t>Gross premiums written</t>
  </si>
  <si>
    <r>
      <t>Calculated as: earned premiums from general insurance</t>
    </r>
    <r>
      <rPr>
        <sz val="11"/>
        <color rgb="FFFF0000"/>
        <rFont val="Calibri"/>
        <family val="2"/>
        <scheme val="minor"/>
      </rPr>
      <t>,</t>
    </r>
    <r>
      <rPr>
        <sz val="11"/>
        <rFont val="Calibri"/>
        <family val="2"/>
        <scheme val="minor"/>
      </rPr>
      <t xml:space="preserve"> adjusted for ceded reinsurance premiums and change in provision for unearned premiums.</t>
    </r>
  </si>
  <si>
    <t>Denmark</t>
  </si>
  <si>
    <t>This measure provides relevant information on expected future earned premiums , as it comprises total revenue generated through sale of insurance products, regardless of the payment plan.</t>
  </si>
  <si>
    <t>Norway</t>
  </si>
  <si>
    <t>UK</t>
  </si>
  <si>
    <t>This measure is relevant for understanding the development in written premium excluding currency effects.</t>
  </si>
  <si>
    <t>Issued shares (excl. own shares), at the end of the period</t>
  </si>
  <si>
    <t>Total net income from investments, continued business</t>
  </si>
  <si>
    <t>Total net income from investments, discontinued business</t>
  </si>
  <si>
    <t>Average investments, continued business</t>
  </si>
  <si>
    <t>Average investments, discontinued business</t>
  </si>
  <si>
    <t>Return on investments, continued business</t>
  </si>
  <si>
    <t>Return investments, discontinued business</t>
  </si>
  <si>
    <t>NOKm</t>
  </si>
  <si>
    <t>%</t>
  </si>
  <si>
    <t>No.</t>
  </si>
  <si>
    <t>NOK</t>
  </si>
  <si>
    <t>Retention rate</t>
  </si>
  <si>
    <t xml:space="preserve">This ratio provides relevant information for assessment of the share of earned premiums withheld by the company. </t>
  </si>
  <si>
    <t xml:space="preserve">Calculated as: Net income from financial assets, divided by average financial assets </t>
  </si>
  <si>
    <t>Written premiums changes in per cent in local currency is calculated as the difference in written premiums in the reporting period minus written premiums in the comperable period last year, divided by written premiums in the last years period when written premiums in the reported period is calculated with the same exchange rate as the last years period.</t>
  </si>
  <si>
    <t>Average investments shares</t>
  </si>
  <si>
    <t>Average investments interests</t>
  </si>
  <si>
    <t>Return on investments, shares</t>
  </si>
  <si>
    <t>Return investments, interests</t>
  </si>
  <si>
    <t>Total net income from interests</t>
  </si>
  <si>
    <t>Total net income from shares</t>
  </si>
  <si>
    <t>Average shareholder equity</t>
  </si>
  <si>
    <t xml:space="preserve">This measure is used for measuring the share of operating expenses relative to insurance revenue and is a key financial target. </t>
  </si>
  <si>
    <t>Combined ratio</t>
  </si>
  <si>
    <t>This measure is used for measuring underwriting profitability and is a key financial target for the Company. A combined ratio of below 100 per cent indicates that the insurance service result is positive, whereas a ratio of above 100 per cent indicates a negative insurance service result</t>
  </si>
  <si>
    <t>This measure is used for measuring the claims expenses relative to insurance revenue and is a key financial target for the Company</t>
  </si>
  <si>
    <t>Run-off gains/(losses), net of reinsurance</t>
  </si>
  <si>
    <t>Net reinsurance ratio</t>
  </si>
  <si>
    <t>This measure is used for measuring the reinsurance result and is a key financial target for the Company.</t>
  </si>
  <si>
    <t>Loss ratio, net of reinsurance</t>
  </si>
  <si>
    <t>This measure is used for measuring the claims expenses net of reinsurance relative to insurance revenue and is a key financial target for the Company</t>
  </si>
  <si>
    <t xml:space="preserve">This measure provides relevant information for assessment of performance by combining measures on profitability and capital efficiency. ROE is one of the key financial targets for the company. </t>
  </si>
  <si>
    <t>Insurance revenue</t>
  </si>
  <si>
    <t>Insurance claims expenses</t>
  </si>
  <si>
    <t>Insurance operating expenses</t>
  </si>
  <si>
    <t>Net result from reinsurance contracts held</t>
  </si>
  <si>
    <t>Change in risk adjustment, net of reinsurance</t>
  </si>
  <si>
    <t>Discounting effect, net of reinsurance</t>
  </si>
  <si>
    <t>Calculated as: Insurance claims expenses / insurance revenue</t>
  </si>
  <si>
    <t>Calculated as: Net result from reinsurance contracts held / Insurance revenue</t>
  </si>
  <si>
    <t>Calculated as: Insurance operating expenses / Insurance revenue</t>
  </si>
  <si>
    <t>Calculated as: (Insurance claims expenses + Net result from reinsurance contracts held) / Insurance revenue</t>
  </si>
  <si>
    <t>Written premiums changes in local currency (growth in local currencies)</t>
  </si>
  <si>
    <t>Total return on assets under management</t>
  </si>
  <si>
    <t>Total average assets under management</t>
  </si>
  <si>
    <t>Profit for the period</t>
  </si>
  <si>
    <t xml:space="preserve">Protector Forsikring provides alternative performance measures (APMs) in the financial reports, in addition to the financial figures prepared in accordance with the Financial Statement Regulation for Non-life Insurance Companies (Forskrift om årsregnskap for skadeforsikringsselskaper) and IFRS. The measures are not defined in the regulations and are not necessarily directly comparable to other companies' performance measures. The APMs are not intended to be a substitute for, or superior to, any of the regulations measures of performance, but have been included to provide insight into Protector's performance and represent important measures for how management governs the company and its business activities. </t>
  </si>
  <si>
    <t>Key figures that are regulated by the Financial Statement Regulation for Non-life insurance companies  or other legislation, as well as non-financial information, are not regarded as APMs. Protector's APMs are presented in the quarterly report and presentation. All APMs are presented with comparable figures for earlier periods. The APMs have generally been used consistently over time, but some changes has been made due to the implementation of IFRS.</t>
  </si>
  <si>
    <t>Calculated as: Loss ratio, net + Cost ratio</t>
  </si>
  <si>
    <t xml:space="preserve">Cost ratio </t>
  </si>
  <si>
    <t>Return on assets under management</t>
  </si>
  <si>
    <t>Loss ratio (gross)</t>
  </si>
  <si>
    <t>Alternative  performance measures (APM) and glossary</t>
  </si>
  <si>
    <t>Solvency ratio</t>
  </si>
  <si>
    <t xml:space="preserve">Ratio between own funds and capital requirement. </t>
  </si>
  <si>
    <t xml:space="preserve">Calulated as: Profit or loss / Average total equity </t>
  </si>
  <si>
    <t>Insurance service result before reinsurance contracts held</t>
  </si>
  <si>
    <t>Reinsurance premium</t>
  </si>
  <si>
    <t>Amounts recovered from reinsurance</t>
  </si>
  <si>
    <t>Insurance service result</t>
  </si>
  <si>
    <t>Calculated as: (Insurance revenue + Reinsurance premium) / Insurance revenue</t>
  </si>
  <si>
    <t>This measure is used to show release of excess/insufficient claims reserves (IBNR and case reserves), net of ceded business and increase the understanding of underlying performance for the period. Run-off gains/losses are defined as changes in estimates from earlier accounting years. The figures are undiscounted.</t>
  </si>
  <si>
    <t>Large losses, net of reinsurance (quarter)</t>
  </si>
  <si>
    <t>Large losses, net of reinsurance (YTD)</t>
  </si>
  <si>
    <t xml:space="preserve">Gross premiums written </t>
  </si>
  <si>
    <t xml:space="preserve">Large losses, net of reinsurance </t>
  </si>
  <si>
    <t xml:space="preserve">Run-off gains/losses, net of reinsurance </t>
  </si>
  <si>
    <t xml:space="preserve">Loss ratio, gross </t>
  </si>
  <si>
    <t xml:space="preserve">Net reinsurance ratio </t>
  </si>
  <si>
    <t xml:space="preserve">Loss ratio, net of reinsurance </t>
  </si>
  <si>
    <t xml:space="preserve">Combined ratio </t>
  </si>
  <si>
    <t xml:space="preserve">Retention rate </t>
  </si>
  <si>
    <t xml:space="preserve">Return on assets under management </t>
  </si>
  <si>
    <t xml:space="preserve">Return on equity, annualised </t>
  </si>
  <si>
    <t xml:space="preserve">Equity per share </t>
  </si>
  <si>
    <t>Average shares (excl. own shares) in the period</t>
  </si>
  <si>
    <r>
      <rPr>
        <b/>
        <sz val="11"/>
        <color theme="1"/>
        <rFont val="Calibri"/>
        <family val="2"/>
        <scheme val="minor"/>
      </rPr>
      <t>Earnings per share from continuing and discontinued operations, basic and diluted</t>
    </r>
    <r>
      <rPr>
        <sz val="11"/>
        <color theme="1"/>
        <rFont val="Calibri"/>
        <family val="2"/>
        <scheme val="minor"/>
      </rPr>
      <t xml:space="preserve"> = the shareholders’ share of the profit
or loss from continuing and discontinued operations in the period/average number of outstanding shares in the period</t>
    </r>
  </si>
  <si>
    <t>Equity per share</t>
  </si>
  <si>
    <t>Calculated as: Equity at the end of the period / Number of shares at the end of the period</t>
  </si>
  <si>
    <t xml:space="preserve">Earnings per share in the period, basic and diluted </t>
  </si>
  <si>
    <t>FY
2023</t>
  </si>
  <si>
    <t>(1) Finland has been included in segment Sweden from Q1 2024 and comparative figures have been restated accordingly.</t>
  </si>
  <si>
    <t>Q2
2024</t>
  </si>
  <si>
    <t>Q2
 2023</t>
  </si>
  <si>
    <t>H1
 2024</t>
  </si>
  <si>
    <t>H1
 2023</t>
  </si>
  <si>
    <r>
      <t>Sweden</t>
    </r>
    <r>
      <rPr>
        <b/>
        <sz val="24"/>
        <color theme="1"/>
        <rFont val="Aptos Narrow"/>
        <family val="2"/>
      </rPr>
      <t>¹</t>
    </r>
  </si>
  <si>
    <t>This measure is used to provide information on claims which occur on a less frequent basis. This measure increases understanding of underlying performance. A claim event is categorized as a large loss when it results in an absolute change greater than 10 MNOK for our own account (FOA) within a given quarter. This definition operates on a per-quarter basis, meaning each quarter is considered independently of the others. The figures are undiscounted.</t>
  </si>
  <si>
    <t>The cumulative large loss definition applies the same monetary change threshold of &gt;10 MNOK as the quarterly, but it is evaluated over a cumulated time period within a fiscal year instead of on a per-quarter basis. This means a loss that was not large enough to meet the quarterly criteria may still be defined as a large loss for the H1, YTD pr. Q3 or FY time periods - if the cumulative changes across quarters surpass the 10 MNOK threshold. The figures are undiscounted.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</si>
</sst>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 #,##0.0_ ;_ * \-#,##0.0_ ;_ * &quot;-&quot;??_ ;_ @_ "/>
    <numFmt numFmtId="166" formatCode="_ * #,##0_ ;_ * \-#,##0_ ;_ * &quot;-&quot;??_ ;_ @_ "/>
    <numFmt numFmtId="167" formatCode="0.0\ %"/>
    <numFmt numFmtId="168" formatCode="_ * #,##0.00_ ;_ * \-#,##0.00_ ;_ * &quot;-&quot;??_ ;_ @_ "/>
    <numFmt numFmtId="169" formatCode="_(* #,##0.0_);_(* \(#,##0.0\);_(* &quot;-&quot;??_);_(@_)"/>
    <numFmt numFmtId="172" formatCode="_(* #,##0_);_(* \(#,##0\);_(* &quot;-&quot;??_);_(@_)"/>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sz val="11"/>
      <name val="Calibri"/>
      <family val="2"/>
      <scheme val="minor"/>
    </font>
    <font>
      <sz val="14"/>
      <color theme="1"/>
      <name val="Calibri"/>
      <family val="2"/>
      <scheme val="minor"/>
    </font>
    <font>
      <sz val="12"/>
      <color rgb="FF777777"/>
      <name val="Arial"/>
      <family val="2"/>
    </font>
    <font>
      <sz val="10"/>
      <color theme="1"/>
      <name val="Arial"/>
      <family val="2"/>
    </font>
    <font>
      <b/>
      <sz val="9"/>
      <color theme="1"/>
      <name val="Calibri"/>
      <family val="2"/>
      <scheme val="minor"/>
    </font>
    <font>
      <sz val="9"/>
      <color theme="1"/>
      <name val="Calibri"/>
      <family val="2"/>
      <scheme val="minor"/>
    </font>
    <font>
      <sz val="9"/>
      <color theme="1"/>
      <name val="Calibri"/>
      <family val="2"/>
    </font>
    <font>
      <b/>
      <sz val="11"/>
      <name val="Calibri"/>
      <family val="2"/>
      <scheme val="minor"/>
    </font>
    <font>
      <b/>
      <sz val="10"/>
      <color theme="0"/>
      <name val="Calibri"/>
      <family val="2"/>
      <scheme val="minor"/>
    </font>
    <font>
      <b/>
      <sz val="20"/>
      <color theme="0"/>
      <name val="Calibri"/>
      <family val="2"/>
      <scheme val="minor"/>
    </font>
    <font>
      <sz val="9"/>
      <name val="Calibri"/>
      <family val="2"/>
    </font>
    <font>
      <b/>
      <sz val="24"/>
      <color theme="1"/>
      <name val="Calibri"/>
      <family val="2"/>
      <scheme val="minor"/>
    </font>
    <font>
      <sz val="10"/>
      <color theme="1"/>
      <name val="Calibri"/>
      <family val="2"/>
      <scheme val="minor"/>
    </font>
    <font>
      <b/>
      <sz val="24"/>
      <name val="Calibri"/>
      <family val="2"/>
      <scheme val="minor"/>
    </font>
    <font>
      <b/>
      <sz val="10"/>
      <color theme="1"/>
      <name val="Calibri"/>
      <family val="2"/>
      <scheme val="minor"/>
    </font>
    <font>
      <sz val="10"/>
      <color rgb="FF000000"/>
      <name val="Calibri"/>
      <family val="2"/>
      <scheme val="minor"/>
    </font>
    <font>
      <b/>
      <sz val="10"/>
      <name val="Calibri"/>
      <family val="2"/>
      <scheme val="minor"/>
    </font>
    <font>
      <sz val="10"/>
      <name val="Calibri"/>
      <family val="2"/>
      <scheme val="minor"/>
    </font>
    <font>
      <sz val="8"/>
      <color theme="1"/>
      <name val="Calibri"/>
      <family val="2"/>
      <scheme val="minor"/>
    </font>
    <font>
      <b/>
      <sz val="24"/>
      <color theme="1"/>
      <name val="Aptos Narrow"/>
      <family val="2"/>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2B3C46"/>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indexed="64"/>
      </top>
      <bottom/>
      <diagonal/>
    </border>
  </borders>
  <cellStyleXfs count="12">
    <xf numFmtId="0" fontId="0" fillId="0" borderId="0"/>
    <xf numFmtId="9" fontId="1" fillId="0" borderId="0" applyFont="0" applyFill="0" applyBorder="0" applyAlignment="0" applyProtection="0"/>
    <xf numFmtId="164"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5" fillId="0" borderId="0" xfId="0" applyFont="1" applyAlignment="1">
      <alignment wrapText="1"/>
    </xf>
    <xf numFmtId="0" fontId="10" fillId="2" borderId="0" xfId="0" applyFont="1" applyFill="1"/>
    <xf numFmtId="0" fontId="9" fillId="2" borderId="0" xfId="0" applyFont="1" applyFill="1"/>
    <xf numFmtId="167" fontId="10" fillId="2" borderId="0" xfId="1" applyNumberFormat="1" applyFont="1" applyFill="1" applyBorder="1"/>
    <xf numFmtId="0" fontId="11" fillId="2" borderId="0" xfId="0" applyFont="1" applyFill="1"/>
    <xf numFmtId="0" fontId="0" fillId="2" borderId="0" xfId="0" applyFill="1"/>
    <xf numFmtId="0" fontId="4" fillId="2" borderId="0" xfId="0" applyFont="1" applyFill="1"/>
    <xf numFmtId="167" fontId="0" fillId="2" borderId="0" xfId="1" applyNumberFormat="1" applyFont="1" applyFill="1"/>
    <xf numFmtId="169" fontId="13" fillId="4" borderId="0" xfId="0" applyNumberFormat="1" applyFont="1" applyFill="1" applyAlignment="1">
      <alignment horizontal="center"/>
    </xf>
    <xf numFmtId="0" fontId="6" fillId="2" borderId="0" xfId="0" applyFont="1" applyFill="1"/>
    <xf numFmtId="0" fontId="0" fillId="2" borderId="0" xfId="0" applyFill="1" applyAlignment="1">
      <alignment wrapText="1"/>
    </xf>
    <xf numFmtId="0" fontId="5" fillId="2" borderId="0" xfId="0" applyFont="1" applyFill="1" applyAlignment="1">
      <alignment wrapText="1"/>
    </xf>
    <xf numFmtId="0" fontId="7" fillId="2" borderId="0" xfId="0" applyFont="1" applyFill="1" applyAlignment="1">
      <alignment vertical="center"/>
    </xf>
    <xf numFmtId="0" fontId="5" fillId="2" borderId="0" xfId="0" applyFont="1" applyFill="1"/>
    <xf numFmtId="0" fontId="3" fillId="2" borderId="0" xfId="0" applyFont="1" applyFill="1" applyAlignment="1">
      <alignment wrapText="1"/>
    </xf>
    <xf numFmtId="0" fontId="3" fillId="2" borderId="0" xfId="0" applyFont="1" applyFill="1"/>
    <xf numFmtId="0" fontId="12" fillId="2" borderId="0" xfId="0" applyFont="1" applyFill="1"/>
    <xf numFmtId="0" fontId="3" fillId="2" borderId="0" xfId="0" applyFont="1" applyFill="1" applyAlignment="1">
      <alignment vertical="center"/>
    </xf>
    <xf numFmtId="0" fontId="15" fillId="2" borderId="0" xfId="0" applyFont="1" applyFill="1" applyAlignment="1">
      <alignment horizontal="left"/>
    </xf>
    <xf numFmtId="169" fontId="16" fillId="2" borderId="0" xfId="0" applyNumberFormat="1" applyFont="1" applyFill="1" applyAlignment="1">
      <alignment horizontal="left" vertical="center"/>
    </xf>
    <xf numFmtId="0" fontId="17" fillId="2" borderId="0" xfId="0" applyFont="1" applyFill="1"/>
    <xf numFmtId="0" fontId="18" fillId="2" borderId="0" xfId="0" applyFont="1" applyFill="1"/>
    <xf numFmtId="169" fontId="13" fillId="4" borderId="0" xfId="0" applyNumberFormat="1" applyFont="1" applyFill="1" applyAlignment="1">
      <alignment horizontal="right" wrapText="1"/>
    </xf>
    <xf numFmtId="169" fontId="19" fillId="2" borderId="0" xfId="0" applyNumberFormat="1" applyFont="1" applyFill="1"/>
    <xf numFmtId="169" fontId="9" fillId="2" borderId="0" xfId="8" applyNumberFormat="1" applyFont="1" applyFill="1" applyBorder="1"/>
    <xf numFmtId="49" fontId="14" fillId="4" borderId="0" xfId="0" applyNumberFormat="1" applyFont="1" applyFill="1" applyAlignment="1">
      <alignment horizontal="left"/>
    </xf>
    <xf numFmtId="165" fontId="17" fillId="2" borderId="0" xfId="8" applyNumberFormat="1" applyFont="1" applyFill="1"/>
    <xf numFmtId="0" fontId="19" fillId="2" borderId="0" xfId="0" applyFont="1" applyFill="1"/>
    <xf numFmtId="0" fontId="20" fillId="3" borderId="2" xfId="0" applyFont="1" applyFill="1" applyBorder="1"/>
    <xf numFmtId="0" fontId="17" fillId="2" borderId="2" xfId="0" applyFont="1" applyFill="1" applyBorder="1"/>
    <xf numFmtId="0" fontId="19" fillId="2" borderId="2" xfId="0" applyFont="1" applyFill="1" applyBorder="1"/>
    <xf numFmtId="169" fontId="19" fillId="2" borderId="2" xfId="8" applyNumberFormat="1" applyFont="1" applyFill="1" applyBorder="1"/>
    <xf numFmtId="169" fontId="19" fillId="2" borderId="0" xfId="8" applyNumberFormat="1" applyFont="1" applyFill="1" applyBorder="1"/>
    <xf numFmtId="167" fontId="17" fillId="2" borderId="0" xfId="1" applyNumberFormat="1" applyFont="1" applyFill="1" applyBorder="1"/>
    <xf numFmtId="167" fontId="19" fillId="2" borderId="0" xfId="1" applyNumberFormat="1" applyFont="1" applyFill="1" applyBorder="1"/>
    <xf numFmtId="0" fontId="21" fillId="2" borderId="0" xfId="0" applyFont="1" applyFill="1"/>
    <xf numFmtId="169" fontId="17" fillId="2" borderId="0" xfId="8" applyNumberFormat="1" applyFont="1" applyFill="1"/>
    <xf numFmtId="0" fontId="17" fillId="2" borderId="3" xfId="0" applyFont="1" applyFill="1" applyBorder="1"/>
    <xf numFmtId="169" fontId="17" fillId="2" borderId="3" xfId="8" applyNumberFormat="1" applyFont="1" applyFill="1" applyBorder="1"/>
    <xf numFmtId="169" fontId="17" fillId="2" borderId="0" xfId="8" applyNumberFormat="1" applyFont="1" applyFill="1" applyBorder="1"/>
    <xf numFmtId="167" fontId="17" fillId="2" borderId="2" xfId="1" applyNumberFormat="1" applyFont="1" applyFill="1" applyBorder="1"/>
    <xf numFmtId="0" fontId="22" fillId="2" borderId="0" xfId="0" applyFont="1" applyFill="1"/>
    <xf numFmtId="167" fontId="17" fillId="2" borderId="1" xfId="1" applyNumberFormat="1" applyFont="1" applyFill="1" applyBorder="1"/>
    <xf numFmtId="166" fontId="17" fillId="2" borderId="0" xfId="6" applyNumberFormat="1" applyFont="1" applyFill="1" applyBorder="1"/>
    <xf numFmtId="169" fontId="17" fillId="2" borderId="0" xfId="9" applyNumberFormat="1" applyFont="1" applyFill="1"/>
    <xf numFmtId="169" fontId="17" fillId="2" borderId="0" xfId="0" applyNumberFormat="1" applyFont="1" applyFill="1"/>
    <xf numFmtId="169" fontId="17" fillId="2" borderId="2" xfId="9" applyNumberFormat="1" applyFont="1" applyFill="1" applyBorder="1"/>
    <xf numFmtId="169" fontId="19" fillId="2" borderId="0" xfId="9" applyNumberFormat="1" applyFont="1" applyFill="1" applyBorder="1"/>
    <xf numFmtId="169" fontId="0" fillId="2" borderId="0" xfId="0" applyNumberFormat="1" applyFill="1"/>
    <xf numFmtId="167" fontId="10" fillId="2" borderId="2" xfId="1" applyNumberFormat="1" applyFont="1" applyFill="1" applyBorder="1"/>
    <xf numFmtId="167" fontId="17" fillId="2" borderId="0" xfId="1" applyNumberFormat="1" applyFont="1" applyFill="1"/>
    <xf numFmtId="0" fontId="11" fillId="2" borderId="0" xfId="0" applyFont="1" applyFill="1" applyAlignment="1">
      <alignment horizontal="left" vertical="top" wrapText="1"/>
    </xf>
    <xf numFmtId="0" fontId="16" fillId="2" borderId="0" xfId="0" applyFont="1" applyFill="1" applyAlignment="1">
      <alignment horizontal="left" vertical="center"/>
    </xf>
    <xf numFmtId="0" fontId="23" fillId="2" borderId="0" xfId="0" applyFont="1" applyFill="1"/>
    <xf numFmtId="167" fontId="10" fillId="2" borderId="2" xfId="11" applyNumberFormat="1" applyFont="1" applyFill="1" applyBorder="1"/>
    <xf numFmtId="172" fontId="17" fillId="2" borderId="0" xfId="9" applyNumberFormat="1" applyFont="1" applyFill="1"/>
    <xf numFmtId="172" fontId="17" fillId="2" borderId="0" xfId="0" applyNumberFormat="1" applyFont="1" applyFill="1"/>
    <xf numFmtId="172" fontId="19" fillId="2" borderId="0" xfId="0" applyNumberFormat="1" applyFont="1" applyFill="1"/>
    <xf numFmtId="172" fontId="17" fillId="2" borderId="2" xfId="9" applyNumberFormat="1" applyFont="1" applyFill="1" applyBorder="1"/>
    <xf numFmtId="172" fontId="19" fillId="2" borderId="0" xfId="9" applyNumberFormat="1" applyFont="1" applyFill="1" applyBorder="1"/>
    <xf numFmtId="172" fontId="19" fillId="2" borderId="2" xfId="8" applyNumberFormat="1" applyFont="1" applyFill="1" applyBorder="1"/>
    <xf numFmtId="172" fontId="19" fillId="2" borderId="0" xfId="8" applyNumberFormat="1" applyFont="1" applyFill="1" applyBorder="1"/>
    <xf numFmtId="0" fontId="11" fillId="2" borderId="0" xfId="0" applyFont="1" applyFill="1" applyAlignment="1">
      <alignment horizontal="left" vertical="top" wrapText="1"/>
    </xf>
    <xf numFmtId="172" fontId="17" fillId="2" borderId="0" xfId="8" applyNumberFormat="1" applyFont="1" applyFill="1"/>
    <xf numFmtId="172" fontId="17" fillId="2" borderId="2" xfId="8" applyNumberFormat="1" applyFont="1" applyFill="1" applyBorder="1"/>
    <xf numFmtId="172" fontId="17" fillId="2" borderId="0" xfId="8" applyNumberFormat="1" applyFont="1" applyFill="1" applyBorder="1"/>
    <xf numFmtId="172" fontId="17" fillId="2" borderId="0" xfId="7" applyNumberFormat="1" applyFont="1" applyFill="1"/>
  </cellXfs>
  <cellStyles count="12">
    <cellStyle name="Comma" xfId="9" builtinId="3"/>
    <cellStyle name="Comma 2" xfId="8" xr:uid="{ED2246F3-BE14-42E2-8E10-03F2E21955AF}"/>
    <cellStyle name="Komma 10" xfId="2" xr:uid="{00000000-0005-0000-0000-000001000000}"/>
    <cellStyle name="Komma 10 2 3" xfId="7" xr:uid="{DCEE8BF4-E09F-49BD-BF7F-BB9557631AD1}"/>
    <cellStyle name="Komma 11" xfId="5" xr:uid="{00000000-0005-0000-0000-000002000000}"/>
    <cellStyle name="Komma 4" xfId="10" xr:uid="{43EA39D6-0E53-42F6-8647-EA69C09FF2F9}"/>
    <cellStyle name="Komma 6" xfId="6" xr:uid="{00000000-0005-0000-0000-000003000000}"/>
    <cellStyle name="Normal" xfId="0" builtinId="0"/>
    <cellStyle name="Normal 142" xfId="3" xr:uid="{00000000-0005-0000-0000-000005000000}"/>
    <cellStyle name="Percent" xfId="1" builtinId="5"/>
    <cellStyle name="Percent 2" xfId="11" xr:uid="{113C17F4-3605-40A7-9CA8-B0D75DC21C23}"/>
    <cellStyle name="Prosent 18"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75"/>
  <sheetViews>
    <sheetView topLeftCell="A52" zoomScale="115" zoomScaleNormal="115" workbookViewId="0">
      <selection activeCell="B80" sqref="B80"/>
    </sheetView>
  </sheetViews>
  <sheetFormatPr defaultColWidth="11.42578125" defaultRowHeight="15" x14ac:dyDescent="0.25"/>
  <cols>
    <col min="1" max="1" width="4.140625" style="6" customWidth="1"/>
    <col min="2" max="2" width="106" style="6" customWidth="1"/>
    <col min="3" max="16384" width="11.42578125" style="6"/>
  </cols>
  <sheetData>
    <row r="2" spans="2:5" ht="26.25" x14ac:dyDescent="0.4">
      <c r="B2" s="26" t="s">
        <v>65</v>
      </c>
      <c r="D2" s="10"/>
    </row>
    <row r="4" spans="2:5" ht="108.75" customHeight="1" x14ac:dyDescent="0.25">
      <c r="B4" s="11" t="s">
        <v>59</v>
      </c>
    </row>
    <row r="5" spans="2:5" x14ac:dyDescent="0.25">
      <c r="B5" s="11"/>
    </row>
    <row r="6" spans="2:5" ht="60.75" customHeight="1" x14ac:dyDescent="0.25">
      <c r="B6" s="12" t="s">
        <v>60</v>
      </c>
    </row>
    <row r="7" spans="2:5" ht="14.25" customHeight="1" x14ac:dyDescent="0.25">
      <c r="B7" s="11"/>
    </row>
    <row r="8" spans="2:5" ht="30" customHeight="1" x14ac:dyDescent="0.25">
      <c r="B8" s="12" t="s">
        <v>3</v>
      </c>
      <c r="E8" s="13"/>
    </row>
    <row r="9" spans="2:5" ht="14.25" customHeight="1" x14ac:dyDescent="0.25">
      <c r="B9" s="11"/>
    </row>
    <row r="10" spans="2:5" x14ac:dyDescent="0.25">
      <c r="B10" s="15" t="s">
        <v>6</v>
      </c>
    </row>
    <row r="11" spans="2:5" ht="30" x14ac:dyDescent="0.25">
      <c r="B11" s="12" t="s">
        <v>9</v>
      </c>
    </row>
    <row r="13" spans="2:5" ht="30" x14ac:dyDescent="0.25">
      <c r="B13" s="1" t="s">
        <v>7</v>
      </c>
    </row>
    <row r="15" spans="2:5" x14ac:dyDescent="0.25">
      <c r="B15" s="15" t="s">
        <v>55</v>
      </c>
    </row>
    <row r="16" spans="2:5" x14ac:dyDescent="0.25">
      <c r="B16" s="11" t="s">
        <v>12</v>
      </c>
    </row>
    <row r="17" spans="2:2" x14ac:dyDescent="0.25">
      <c r="B17" s="11"/>
    </row>
    <row r="18" spans="2:2" ht="60" x14ac:dyDescent="0.25">
      <c r="B18" s="11" t="s">
        <v>27</v>
      </c>
    </row>
    <row r="20" spans="2:2" x14ac:dyDescent="0.25">
      <c r="B20" s="15" t="s">
        <v>39</v>
      </c>
    </row>
    <row r="21" spans="2:2" ht="45" x14ac:dyDescent="0.25">
      <c r="B21" s="11" t="s">
        <v>74</v>
      </c>
    </row>
    <row r="23" spans="2:2" x14ac:dyDescent="0.25">
      <c r="B23" s="15" t="s">
        <v>75</v>
      </c>
    </row>
    <row r="24" spans="2:2" ht="60" x14ac:dyDescent="0.25">
      <c r="B24" s="11" t="s">
        <v>100</v>
      </c>
    </row>
    <row r="26" spans="2:2" x14ac:dyDescent="0.25">
      <c r="B26" s="15" t="s">
        <v>76</v>
      </c>
    </row>
    <row r="27" spans="2:2" ht="64.5" customHeight="1" x14ac:dyDescent="0.25">
      <c r="B27" s="11" t="s">
        <v>101</v>
      </c>
    </row>
    <row r="29" spans="2:2" x14ac:dyDescent="0.25">
      <c r="B29" s="16" t="s">
        <v>64</v>
      </c>
    </row>
    <row r="30" spans="2:2" ht="30" x14ac:dyDescent="0.25">
      <c r="B30" s="11" t="s">
        <v>38</v>
      </c>
    </row>
    <row r="32" spans="2:2" x14ac:dyDescent="0.25">
      <c r="B32" s="14" t="s">
        <v>51</v>
      </c>
    </row>
    <row r="34" spans="2:2" x14ac:dyDescent="0.25">
      <c r="B34" s="17" t="s">
        <v>40</v>
      </c>
    </row>
    <row r="35" spans="2:2" x14ac:dyDescent="0.25">
      <c r="B35" s="11" t="s">
        <v>41</v>
      </c>
    </row>
    <row r="36" spans="2:2" x14ac:dyDescent="0.25">
      <c r="B36" s="11"/>
    </row>
    <row r="37" spans="2:2" x14ac:dyDescent="0.25">
      <c r="B37" s="14" t="s">
        <v>52</v>
      </c>
    </row>
    <row r="39" spans="2:2" x14ac:dyDescent="0.25">
      <c r="B39" s="17" t="s">
        <v>42</v>
      </c>
    </row>
    <row r="40" spans="2:2" ht="30" x14ac:dyDescent="0.25">
      <c r="B40" s="11" t="s">
        <v>43</v>
      </c>
    </row>
    <row r="42" spans="2:2" x14ac:dyDescent="0.25">
      <c r="B42" s="14" t="s">
        <v>54</v>
      </c>
    </row>
    <row r="44" spans="2:2" x14ac:dyDescent="0.25">
      <c r="B44" s="16" t="s">
        <v>62</v>
      </c>
    </row>
    <row r="45" spans="2:2" ht="30" x14ac:dyDescent="0.25">
      <c r="B45" s="11" t="s">
        <v>35</v>
      </c>
    </row>
    <row r="47" spans="2:2" x14ac:dyDescent="0.25">
      <c r="B47" s="6" t="s">
        <v>53</v>
      </c>
    </row>
    <row r="49" spans="2:2" x14ac:dyDescent="0.25">
      <c r="B49" s="16" t="s">
        <v>36</v>
      </c>
    </row>
    <row r="50" spans="2:2" ht="45" x14ac:dyDescent="0.25">
      <c r="B50" s="11" t="s">
        <v>37</v>
      </c>
    </row>
    <row r="52" spans="2:2" x14ac:dyDescent="0.25">
      <c r="B52" s="6" t="s">
        <v>61</v>
      </c>
    </row>
    <row r="54" spans="2:2" x14ac:dyDescent="0.25">
      <c r="B54" s="16" t="s">
        <v>24</v>
      </c>
    </row>
    <row r="55" spans="2:2" x14ac:dyDescent="0.25">
      <c r="B55" s="6" t="s">
        <v>25</v>
      </c>
    </row>
    <row r="57" spans="2:2" x14ac:dyDescent="0.25">
      <c r="B57" s="12" t="s">
        <v>73</v>
      </c>
    </row>
    <row r="59" spans="2:2" x14ac:dyDescent="0.25">
      <c r="B59" s="16" t="s">
        <v>63</v>
      </c>
    </row>
    <row r="60" spans="2:2" ht="30" x14ac:dyDescent="0.25">
      <c r="B60" s="12" t="s">
        <v>5</v>
      </c>
    </row>
    <row r="61" spans="2:2" x14ac:dyDescent="0.25">
      <c r="B61" s="11"/>
    </row>
    <row r="62" spans="2:2" x14ac:dyDescent="0.25">
      <c r="B62" s="12" t="s">
        <v>26</v>
      </c>
    </row>
    <row r="64" spans="2:2" x14ac:dyDescent="0.25">
      <c r="B64" s="18" t="s">
        <v>4</v>
      </c>
    </row>
    <row r="65" spans="2:2" ht="30" x14ac:dyDescent="0.25">
      <c r="B65" s="11" t="s">
        <v>44</v>
      </c>
    </row>
    <row r="66" spans="2:2" x14ac:dyDescent="0.25">
      <c r="B66" s="11"/>
    </row>
    <row r="67" spans="2:2" x14ac:dyDescent="0.25">
      <c r="B67" s="11" t="s">
        <v>68</v>
      </c>
    </row>
    <row r="69" spans="2:2" ht="46.5" customHeight="1" x14ac:dyDescent="0.25">
      <c r="B69" s="11" t="s">
        <v>89</v>
      </c>
    </row>
    <row r="70" spans="2:2" x14ac:dyDescent="0.25">
      <c r="B70" s="11"/>
    </row>
    <row r="71" spans="2:2" x14ac:dyDescent="0.25">
      <c r="B71" s="18" t="s">
        <v>90</v>
      </c>
    </row>
    <row r="72" spans="2:2" x14ac:dyDescent="0.25">
      <c r="B72" s="11" t="s">
        <v>91</v>
      </c>
    </row>
    <row r="74" spans="2:2" x14ac:dyDescent="0.25">
      <c r="B74" s="15" t="s">
        <v>66</v>
      </c>
    </row>
    <row r="75" spans="2:2" x14ac:dyDescent="0.25">
      <c r="B75" s="6" t="s">
        <v>67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CA1D-7B3B-46D8-8DD7-2DD5FD6F6765}">
  <sheetPr>
    <tabColor rgb="FF92D050"/>
  </sheetPr>
  <dimension ref="A1:AG84"/>
  <sheetViews>
    <sheetView tabSelected="1" topLeftCell="B1" zoomScaleNormal="100" workbookViewId="0">
      <selection activeCell="D68" sqref="D68:H68"/>
    </sheetView>
  </sheetViews>
  <sheetFormatPr defaultColWidth="11.42578125" defaultRowHeight="15" x14ac:dyDescent="0.25"/>
  <cols>
    <col min="1" max="1" width="3.85546875" style="6" customWidth="1"/>
    <col min="2" max="2" width="53.140625" style="6" customWidth="1"/>
    <col min="3" max="3" width="7.5703125" style="6" customWidth="1"/>
    <col min="4" max="5" width="10.7109375" style="6" bestFit="1" customWidth="1"/>
    <col min="6" max="7" width="10.7109375" style="6" customWidth="1"/>
    <col min="8" max="8" width="10.7109375" style="6" bestFit="1" customWidth="1"/>
    <col min="9" max="9" width="3.42578125" style="6" customWidth="1"/>
    <col min="10" max="14" width="9.28515625" style="6" customWidth="1"/>
    <col min="15" max="15" width="3.42578125" style="6" customWidth="1"/>
    <col min="16" max="20" width="9.28515625" style="6" customWidth="1"/>
    <col min="21" max="21" width="3.42578125" style="6" customWidth="1"/>
    <col min="22" max="26" width="9.28515625" style="6" customWidth="1"/>
    <col min="27" max="27" width="3.42578125" style="6" customWidth="1"/>
    <col min="28" max="32" width="9.28515625" style="6" customWidth="1"/>
    <col min="33" max="33" width="3.42578125" style="6" customWidth="1"/>
    <col min="34" max="16384" width="11.42578125" style="6"/>
  </cols>
  <sheetData>
    <row r="1" spans="2:33" ht="12.6" customHeight="1" x14ac:dyDescent="0.25"/>
    <row r="2" spans="2:33" ht="31.5" x14ac:dyDescent="0.5">
      <c r="B2" s="22" t="s">
        <v>2</v>
      </c>
      <c r="C2" s="7"/>
      <c r="J2" s="20" t="s">
        <v>11</v>
      </c>
      <c r="K2" s="21"/>
      <c r="L2" s="21"/>
      <c r="M2" s="21"/>
      <c r="N2" s="20"/>
      <c r="P2" s="53" t="s">
        <v>99</v>
      </c>
      <c r="Q2" s="21"/>
      <c r="R2" s="21"/>
      <c r="S2" s="21"/>
      <c r="T2" s="20"/>
      <c r="V2" s="20" t="s">
        <v>10</v>
      </c>
      <c r="W2" s="21"/>
      <c r="X2" s="21"/>
      <c r="Y2" s="21"/>
      <c r="Z2" s="20"/>
      <c r="AB2" s="20" t="s">
        <v>8</v>
      </c>
      <c r="AC2" s="21"/>
      <c r="AD2" s="21"/>
      <c r="AE2" s="21"/>
      <c r="AF2" s="20"/>
    </row>
    <row r="3" spans="2:33" ht="25.5" customHeight="1" x14ac:dyDescent="0.25">
      <c r="B3" s="9"/>
      <c r="C3" s="9"/>
      <c r="D3" s="23" t="s">
        <v>95</v>
      </c>
      <c r="E3" s="23" t="s">
        <v>96</v>
      </c>
      <c r="F3" s="23" t="s">
        <v>97</v>
      </c>
      <c r="G3" s="23" t="s">
        <v>98</v>
      </c>
      <c r="H3" s="23" t="s">
        <v>93</v>
      </c>
      <c r="J3" s="23" t="str">
        <f>+D3</f>
        <v>Q2
2024</v>
      </c>
      <c r="K3" s="23" t="str">
        <f>+E3</f>
        <v>Q2
 2023</v>
      </c>
      <c r="L3" s="23" t="str">
        <f>+F3</f>
        <v>H1
 2024</v>
      </c>
      <c r="M3" s="23" t="str">
        <f>+G3</f>
        <v>H1
 2023</v>
      </c>
      <c r="N3" s="23" t="str">
        <f>+H3</f>
        <v>FY
2023</v>
      </c>
      <c r="P3" s="23" t="str">
        <f>+J3</f>
        <v>Q2
2024</v>
      </c>
      <c r="Q3" s="23" t="str">
        <f>+K3</f>
        <v>Q2
 2023</v>
      </c>
      <c r="R3" s="23" t="str">
        <f>+L3</f>
        <v>H1
 2024</v>
      </c>
      <c r="S3" s="23" t="str">
        <f>+M3</f>
        <v>H1
 2023</v>
      </c>
      <c r="T3" s="23" t="str">
        <f>+N3</f>
        <v>FY
2023</v>
      </c>
      <c r="V3" s="23" t="str">
        <f>+P3</f>
        <v>Q2
2024</v>
      </c>
      <c r="W3" s="23" t="str">
        <f>+Q3</f>
        <v>Q2
 2023</v>
      </c>
      <c r="X3" s="23" t="str">
        <f>+R3</f>
        <v>H1
 2024</v>
      </c>
      <c r="Y3" s="23" t="str">
        <f>+S3</f>
        <v>H1
 2023</v>
      </c>
      <c r="Z3" s="23" t="str">
        <f>+T3</f>
        <v>FY
2023</v>
      </c>
      <c r="AB3" s="23" t="str">
        <f>+V3</f>
        <v>Q2
2024</v>
      </c>
      <c r="AC3" s="23" t="str">
        <f>+W3</f>
        <v>Q2
 2023</v>
      </c>
      <c r="AD3" s="23" t="str">
        <f>+X3</f>
        <v>H1
 2024</v>
      </c>
      <c r="AE3" s="23" t="str">
        <f>+Y3</f>
        <v>H1
 2023</v>
      </c>
      <c r="AF3" s="23" t="str">
        <f>+Z3</f>
        <v>FY
2023</v>
      </c>
    </row>
    <row r="4" spans="2:33" x14ac:dyDescent="0.25">
      <c r="B4" s="21" t="s">
        <v>77</v>
      </c>
      <c r="C4" s="21" t="s">
        <v>20</v>
      </c>
      <c r="D4" s="56">
        <v>3551.0880497799994</v>
      </c>
      <c r="E4" s="56">
        <v>3057.2368199099997</v>
      </c>
      <c r="F4" s="56">
        <v>7980.6172577199995</v>
      </c>
      <c r="G4" s="56">
        <v>7000.6527105599998</v>
      </c>
      <c r="H4" s="56">
        <v>10423.044278040001</v>
      </c>
      <c r="I4" s="57"/>
      <c r="J4" s="56">
        <v>2386.5778258299997</v>
      </c>
      <c r="K4" s="56">
        <v>1924.8116551400001</v>
      </c>
      <c r="L4" s="56">
        <v>2815.5867940999997</v>
      </c>
      <c r="M4" s="56">
        <v>2294.2335955200001</v>
      </c>
      <c r="N4" s="56">
        <v>4320.69681141</v>
      </c>
      <c r="O4" s="56"/>
      <c r="P4" s="56">
        <v>556.19226910999987</v>
      </c>
      <c r="Q4" s="56">
        <v>634.94248549999975</v>
      </c>
      <c r="R4" s="56">
        <v>2055.3012549999999</v>
      </c>
      <c r="S4" s="56">
        <v>2062.23659314</v>
      </c>
      <c r="T4" s="56">
        <v>2754.0928059500002</v>
      </c>
      <c r="U4" s="56"/>
      <c r="V4" s="56">
        <v>505.48274590000005</v>
      </c>
      <c r="W4" s="56">
        <v>372.57789245000004</v>
      </c>
      <c r="X4" s="56">
        <v>1854.56110592</v>
      </c>
      <c r="Y4" s="56">
        <v>1539.0842156000001</v>
      </c>
      <c r="Z4" s="56">
        <v>1941.0096223399999</v>
      </c>
      <c r="AA4" s="45"/>
      <c r="AB4" s="45">
        <v>102.83520894000003</v>
      </c>
      <c r="AC4" s="45">
        <v>124.90478681999991</v>
      </c>
      <c r="AD4" s="45">
        <v>1255.1681027</v>
      </c>
      <c r="AE4" s="45">
        <v>1105.0983062999999</v>
      </c>
      <c r="AF4" s="45">
        <v>1407.2450383399998</v>
      </c>
      <c r="AG4" s="45"/>
    </row>
    <row r="5" spans="2:33" x14ac:dyDescent="0.25">
      <c r="B5" s="21"/>
      <c r="C5" s="21"/>
      <c r="D5" s="56"/>
      <c r="E5" s="56"/>
      <c r="F5" s="56"/>
      <c r="G5" s="56"/>
      <c r="H5" s="56"/>
      <c r="I5" s="57"/>
      <c r="J5" s="56"/>
      <c r="K5" s="56"/>
      <c r="L5" s="56"/>
      <c r="M5" s="56"/>
      <c r="N5" s="57"/>
      <c r="O5" s="57"/>
      <c r="P5" s="56"/>
      <c r="Q5" s="56"/>
      <c r="R5" s="56"/>
      <c r="S5" s="56"/>
      <c r="T5" s="57"/>
      <c r="U5" s="57"/>
      <c r="V5" s="56"/>
      <c r="W5" s="56"/>
      <c r="X5" s="56"/>
      <c r="Y5" s="56"/>
      <c r="Z5" s="57"/>
      <c r="AA5" s="46"/>
      <c r="AB5" s="45"/>
      <c r="AC5" s="45"/>
      <c r="AD5" s="45"/>
      <c r="AE5" s="45"/>
      <c r="AF5" s="46"/>
      <c r="AG5" s="46"/>
    </row>
    <row r="6" spans="2:33" s="16" customFormat="1" x14ac:dyDescent="0.25">
      <c r="B6" s="21" t="s">
        <v>45</v>
      </c>
      <c r="C6" s="21" t="s">
        <v>20</v>
      </c>
      <c r="D6" s="56">
        <v>2864.5432533900002</v>
      </c>
      <c r="E6" s="56">
        <v>2387.4185644600007</v>
      </c>
      <c r="F6" s="56">
        <v>5599.8219724199998</v>
      </c>
      <c r="G6" s="56">
        <v>4373.6066316900005</v>
      </c>
      <c r="H6" s="56">
        <v>9385.5422633200014</v>
      </c>
      <c r="I6" s="58"/>
      <c r="J6" s="56">
        <v>1238.3142108599993</v>
      </c>
      <c r="K6" s="56">
        <v>924.12805875000026</v>
      </c>
      <c r="L6" s="56">
        <v>2345.0479515299994</v>
      </c>
      <c r="M6" s="56">
        <v>1504.7100402100002</v>
      </c>
      <c r="N6" s="56">
        <v>3503.5559744399998</v>
      </c>
      <c r="O6" s="58"/>
      <c r="P6" s="56">
        <v>678.47535026999969</v>
      </c>
      <c r="Q6" s="56">
        <v>669.62358918999985</v>
      </c>
      <c r="R6" s="56">
        <v>1391.1664287099998</v>
      </c>
      <c r="S6" s="56">
        <v>1320.4331704499998</v>
      </c>
      <c r="T6" s="56">
        <v>2662.84596091</v>
      </c>
      <c r="U6" s="58"/>
      <c r="V6" s="56">
        <v>563.54100962999985</v>
      </c>
      <c r="W6" s="56">
        <v>457.00316310999972</v>
      </c>
      <c r="X6" s="56">
        <v>1097.5677773999998</v>
      </c>
      <c r="Y6" s="56">
        <v>919.61927085999992</v>
      </c>
      <c r="Z6" s="56">
        <v>1883.3831988599998</v>
      </c>
      <c r="AA6" s="24"/>
      <c r="AB6" s="45">
        <v>384.21268263000019</v>
      </c>
      <c r="AC6" s="45">
        <v>336.6637534099998</v>
      </c>
      <c r="AD6" s="45">
        <v>766.03981478000003</v>
      </c>
      <c r="AE6" s="45">
        <v>628.84415016999981</v>
      </c>
      <c r="AF6" s="45">
        <v>1335.7571291099998</v>
      </c>
      <c r="AG6" s="24"/>
    </row>
    <row r="7" spans="2:33" x14ac:dyDescent="0.25">
      <c r="B7" s="21" t="s">
        <v>46</v>
      </c>
      <c r="C7" s="21" t="s">
        <v>20</v>
      </c>
      <c r="D7" s="56">
        <v>-2224.9129179200008</v>
      </c>
      <c r="E7" s="56">
        <v>-1555.83553682</v>
      </c>
      <c r="F7" s="56">
        <v>-4314.5644891600004</v>
      </c>
      <c r="G7" s="56">
        <v>-3387.00970861</v>
      </c>
      <c r="H7" s="56">
        <v>-7181.6958246299992</v>
      </c>
      <c r="I7" s="57"/>
      <c r="J7" s="56">
        <v>-774.09507583999994</v>
      </c>
      <c r="K7" s="56">
        <v>-378.83152584999993</v>
      </c>
      <c r="L7" s="56">
        <v>-1451.7800027799999</v>
      </c>
      <c r="M7" s="56">
        <v>-935.13016313999992</v>
      </c>
      <c r="N7" s="56">
        <v>-2467.3358010299999</v>
      </c>
      <c r="O7" s="57"/>
      <c r="P7" s="56">
        <v>-465.31197053999995</v>
      </c>
      <c r="Q7" s="56">
        <v>-525.45731065000007</v>
      </c>
      <c r="R7" s="56">
        <v>-1063.60348821</v>
      </c>
      <c r="S7" s="56">
        <v>-1069.0379761200002</v>
      </c>
      <c r="T7" s="56">
        <v>-1975.3485273699998</v>
      </c>
      <c r="U7" s="57"/>
      <c r="V7" s="56">
        <v>-450.00599411999997</v>
      </c>
      <c r="W7" s="56">
        <v>-375.07247959999995</v>
      </c>
      <c r="X7" s="56">
        <v>-942.94535557999995</v>
      </c>
      <c r="Y7" s="56">
        <v>-755.07871944999999</v>
      </c>
      <c r="Z7" s="56">
        <v>-1679.62383056</v>
      </c>
      <c r="AA7" s="46"/>
      <c r="AB7" s="45">
        <v>-535.49987741999996</v>
      </c>
      <c r="AC7" s="45">
        <v>-276.47422071999995</v>
      </c>
      <c r="AD7" s="45">
        <v>-856.23564259</v>
      </c>
      <c r="AE7" s="45">
        <v>-627.76284989999999</v>
      </c>
      <c r="AF7" s="45">
        <v>-1059.3876656699999</v>
      </c>
      <c r="AG7" s="46"/>
    </row>
    <row r="8" spans="2:33" x14ac:dyDescent="0.25">
      <c r="B8" s="21" t="s">
        <v>47</v>
      </c>
      <c r="C8" s="21" t="s">
        <v>20</v>
      </c>
      <c r="D8" s="56">
        <v>-304.23535407999987</v>
      </c>
      <c r="E8" s="56">
        <v>-269.84758115</v>
      </c>
      <c r="F8" s="56">
        <v>-594.12867241999993</v>
      </c>
      <c r="G8" s="56">
        <v>-475.56543155999998</v>
      </c>
      <c r="H8" s="56">
        <v>-1011.1505045900001</v>
      </c>
      <c r="I8" s="57"/>
      <c r="J8" s="56">
        <v>-133.50152804999996</v>
      </c>
      <c r="K8" s="56">
        <v>-126.80122629999997</v>
      </c>
      <c r="L8" s="56">
        <v>-267.94518677999997</v>
      </c>
      <c r="M8" s="56">
        <v>-202.69000013999997</v>
      </c>
      <c r="N8" s="56">
        <v>-417.10496794999995</v>
      </c>
      <c r="O8" s="57"/>
      <c r="P8" s="56">
        <v>-98.783126940000017</v>
      </c>
      <c r="Q8" s="56">
        <v>-93.954257029999994</v>
      </c>
      <c r="R8" s="56">
        <v>-190.34202073</v>
      </c>
      <c r="S8" s="56">
        <v>-174.74957526</v>
      </c>
      <c r="T8" s="56">
        <v>-356.93691452999997</v>
      </c>
      <c r="U8" s="57"/>
      <c r="V8" s="56">
        <v>-42.704610030000005</v>
      </c>
      <c r="W8" s="56">
        <v>-24.925133089999992</v>
      </c>
      <c r="X8" s="56">
        <v>-78.483093780000004</v>
      </c>
      <c r="Y8" s="56">
        <v>-54.015886859999995</v>
      </c>
      <c r="Z8" s="56">
        <v>-137.45427430999999</v>
      </c>
      <c r="AA8" s="46"/>
      <c r="AB8" s="45">
        <v>-29.246089060000003</v>
      </c>
      <c r="AC8" s="45">
        <v>-24.166964730000004</v>
      </c>
      <c r="AD8" s="45">
        <v>-57.358371130000002</v>
      </c>
      <c r="AE8" s="45">
        <v>-44.109969300000003</v>
      </c>
      <c r="AF8" s="45">
        <v>-99.654347800000011</v>
      </c>
      <c r="AG8" s="46"/>
    </row>
    <row r="9" spans="2:33" x14ac:dyDescent="0.25">
      <c r="B9" s="29" t="s">
        <v>69</v>
      </c>
      <c r="C9" s="30" t="s">
        <v>20</v>
      </c>
      <c r="D9" s="59">
        <f>SUM(D6:D8)</f>
        <v>335.39498138999954</v>
      </c>
      <c r="E9" s="59">
        <f>SUM(E6:E8)</f>
        <v>561.73544649000064</v>
      </c>
      <c r="F9" s="59">
        <f>SUM(F6:F8)</f>
        <v>691.12881083999946</v>
      </c>
      <c r="G9" s="59">
        <f>SUM(G6:G8)</f>
        <v>511.0314915200006</v>
      </c>
      <c r="H9" s="59">
        <f>SUM(H6:H8)</f>
        <v>1192.6959341000022</v>
      </c>
      <c r="I9" s="57"/>
      <c r="J9" s="59">
        <f>SUM(J6:J8)</f>
        <v>330.71760696999945</v>
      </c>
      <c r="K9" s="59">
        <f>SUM(K6:K8)</f>
        <v>418.49530660000039</v>
      </c>
      <c r="L9" s="59">
        <f>SUM(L6:L8)</f>
        <v>625.32276196999953</v>
      </c>
      <c r="M9" s="59">
        <f>SUM(M6:M8)</f>
        <v>366.88987693000036</v>
      </c>
      <c r="N9" s="59">
        <f>SUM(N6:N8)</f>
        <v>619.11520545999997</v>
      </c>
      <c r="O9" s="57"/>
      <c r="P9" s="59">
        <f>SUM(P6:P8)</f>
        <v>114.38025278999973</v>
      </c>
      <c r="Q9" s="59">
        <f>SUM(Q6:Q8)</f>
        <v>50.212021509999786</v>
      </c>
      <c r="R9" s="59">
        <f>SUM(R6:R8)</f>
        <v>137.22091976999974</v>
      </c>
      <c r="S9" s="59">
        <f>SUM(S6:S8)</f>
        <v>76.64561906999964</v>
      </c>
      <c r="T9" s="59">
        <f>SUM(T6:T8)</f>
        <v>330.56051901000023</v>
      </c>
      <c r="U9" s="57"/>
      <c r="V9" s="59">
        <f>SUM(V6:V8)</f>
        <v>70.830405479999882</v>
      </c>
      <c r="W9" s="59">
        <f>SUM(W6:W8)</f>
        <v>57.005550419999778</v>
      </c>
      <c r="X9" s="59">
        <f>SUM(X6:X8)</f>
        <v>76.139328039999882</v>
      </c>
      <c r="Y9" s="59">
        <f>SUM(Y6:Y8)</f>
        <v>110.52466454999993</v>
      </c>
      <c r="Z9" s="59">
        <f>SUM(Z6:Z8)</f>
        <v>66.30509398999979</v>
      </c>
      <c r="AA9" s="46"/>
      <c r="AB9" s="47">
        <f>SUM(AB6:AB8)</f>
        <v>-180.53328384999978</v>
      </c>
      <c r="AC9" s="47">
        <f>SUM(AC6:AC8)</f>
        <v>36.022567959999847</v>
      </c>
      <c r="AD9" s="47">
        <f>SUM(AD6:AD8)</f>
        <v>-147.55419893999996</v>
      </c>
      <c r="AE9" s="47">
        <f>SUM(AE6:AE8)</f>
        <v>-43.028669030000188</v>
      </c>
      <c r="AF9" s="47">
        <f>SUM(AF6:AF8)</f>
        <v>176.71511563999988</v>
      </c>
      <c r="AG9" s="46"/>
    </row>
    <row r="10" spans="2:33" x14ac:dyDescent="0.25">
      <c r="B10" s="24"/>
      <c r="C10" s="21"/>
      <c r="D10" s="60"/>
      <c r="E10" s="60"/>
      <c r="F10" s="60"/>
      <c r="G10" s="60"/>
      <c r="H10" s="60"/>
      <c r="I10" s="57"/>
      <c r="J10" s="60"/>
      <c r="K10" s="60"/>
      <c r="L10" s="60"/>
      <c r="M10" s="60"/>
      <c r="N10" s="60"/>
      <c r="O10" s="57"/>
      <c r="P10" s="60"/>
      <c r="Q10" s="60"/>
      <c r="R10" s="60"/>
      <c r="S10" s="60"/>
      <c r="T10" s="60"/>
      <c r="U10" s="57"/>
      <c r="V10" s="60"/>
      <c r="W10" s="60"/>
      <c r="X10" s="60"/>
      <c r="Y10" s="60"/>
      <c r="Z10" s="60"/>
      <c r="AA10" s="46"/>
      <c r="AB10" s="48"/>
      <c r="AC10" s="48"/>
      <c r="AD10" s="48"/>
      <c r="AE10" s="48"/>
      <c r="AF10" s="48"/>
      <c r="AG10" s="46"/>
    </row>
    <row r="11" spans="2:33" x14ac:dyDescent="0.25">
      <c r="B11" s="21" t="s">
        <v>70</v>
      </c>
      <c r="C11" s="21" t="s">
        <v>20</v>
      </c>
      <c r="D11" s="56">
        <v>-154.67287844000003</v>
      </c>
      <c r="E11" s="56">
        <v>-164.56276524000003</v>
      </c>
      <c r="F11" s="56">
        <v>-309.64852343000001</v>
      </c>
      <c r="G11" s="56">
        <v>-283.51591043000002</v>
      </c>
      <c r="H11" s="56">
        <v>-583.70921814999997</v>
      </c>
      <c r="I11" s="57"/>
      <c r="J11" s="56">
        <v>-113.39159601000003</v>
      </c>
      <c r="K11" s="56">
        <v>-98.424719979999992</v>
      </c>
      <c r="L11" s="56">
        <v>-243.71427728</v>
      </c>
      <c r="M11" s="56">
        <v>-163.52614713</v>
      </c>
      <c r="N11" s="56">
        <v>-364.75590396000001</v>
      </c>
      <c r="O11" s="57"/>
      <c r="P11" s="56">
        <v>-15.47159318000001</v>
      </c>
      <c r="Q11" s="56">
        <v>-30.926431040000011</v>
      </c>
      <c r="R11" s="56">
        <v>-15.043055190000009</v>
      </c>
      <c r="S11" s="56">
        <v>-55.512602460000011</v>
      </c>
      <c r="T11" s="56">
        <v>-121.4888296</v>
      </c>
      <c r="U11" s="57"/>
      <c r="V11" s="56">
        <v>-7.2664531600000002</v>
      </c>
      <c r="W11" s="56">
        <v>-7.1555389499999977</v>
      </c>
      <c r="X11" s="56">
        <v>-14.32131231</v>
      </c>
      <c r="Y11" s="56">
        <v>-14.859701989999998</v>
      </c>
      <c r="Z11" s="56">
        <v>-27.843134800000001</v>
      </c>
      <c r="AA11" s="46"/>
      <c r="AB11" s="45">
        <v>-18.543236089999997</v>
      </c>
      <c r="AC11" s="45">
        <v>-28.056075270000008</v>
      </c>
      <c r="AD11" s="45">
        <v>-36.56987865</v>
      </c>
      <c r="AE11" s="45">
        <v>-49.617458850000006</v>
      </c>
      <c r="AF11" s="45">
        <v>-69.621349789999996</v>
      </c>
      <c r="AG11" s="46"/>
    </row>
    <row r="12" spans="2:33" x14ac:dyDescent="0.25">
      <c r="B12" s="21" t="s">
        <v>71</v>
      </c>
      <c r="C12" s="21" t="s">
        <v>20</v>
      </c>
      <c r="D12" s="56">
        <v>-23.43545623</v>
      </c>
      <c r="E12" s="56">
        <v>-13.327149890000106</v>
      </c>
      <c r="F12" s="56">
        <v>16.24314992</v>
      </c>
      <c r="G12" s="56">
        <v>292.23323846999995</v>
      </c>
      <c r="H12" s="56">
        <v>470.89193345999996</v>
      </c>
      <c r="I12" s="57"/>
      <c r="J12" s="56">
        <v>-19.569994209999997</v>
      </c>
      <c r="K12" s="56">
        <v>-26.86905821000002</v>
      </c>
      <c r="L12" s="56">
        <v>11.88006163</v>
      </c>
      <c r="M12" s="56">
        <v>205.04933542000001</v>
      </c>
      <c r="N12" s="56">
        <v>363.91655626999994</v>
      </c>
      <c r="O12" s="57"/>
      <c r="P12" s="56">
        <v>1.8503519099999992</v>
      </c>
      <c r="Q12" s="56">
        <v>7.0261424399999983</v>
      </c>
      <c r="R12" s="56">
        <v>7.6855534199999989</v>
      </c>
      <c r="S12" s="56">
        <v>7.4672972999999985</v>
      </c>
      <c r="T12" s="56">
        <v>20.97729168</v>
      </c>
      <c r="U12" s="57"/>
      <c r="V12" s="56">
        <v>-0.5000495299999993</v>
      </c>
      <c r="W12" s="56">
        <v>1.0866679999999462E-2</v>
      </c>
      <c r="X12" s="56">
        <v>-1.1873058000000003</v>
      </c>
      <c r="Y12" s="56">
        <v>-8.2395341500000008</v>
      </c>
      <c r="Z12" s="56">
        <v>16.785753159999999</v>
      </c>
      <c r="AA12" s="46"/>
      <c r="AB12" s="45">
        <v>-5.2157643999999985</v>
      </c>
      <c r="AC12" s="45">
        <v>6.5048992000000112</v>
      </c>
      <c r="AD12" s="45">
        <v>-2.1351593299999987</v>
      </c>
      <c r="AE12" s="45">
        <v>87.956139900000011</v>
      </c>
      <c r="AF12" s="45">
        <v>69.212332349999997</v>
      </c>
      <c r="AG12" s="46"/>
    </row>
    <row r="13" spans="2:33" x14ac:dyDescent="0.25">
      <c r="B13" s="29" t="s">
        <v>48</v>
      </c>
      <c r="C13" s="30" t="s">
        <v>20</v>
      </c>
      <c r="D13" s="59">
        <f t="shared" ref="D13" si="0">SUM(D11:D12)</f>
        <v>-178.10833467000003</v>
      </c>
      <c r="E13" s="59">
        <f t="shared" ref="E13:G13" si="1">SUM(E11:E12)</f>
        <v>-177.88991513000013</v>
      </c>
      <c r="F13" s="59">
        <f t="shared" si="1"/>
        <v>-293.40537351</v>
      </c>
      <c r="G13" s="59">
        <f t="shared" si="1"/>
        <v>8.7173280399999271</v>
      </c>
      <c r="H13" s="59">
        <f t="shared" ref="H13" si="2">SUM(H11:H12)</f>
        <v>-112.81728469000001</v>
      </c>
      <c r="I13" s="57"/>
      <c r="J13" s="59">
        <f t="shared" ref="J13" si="3">SUM(J11:J12)</f>
        <v>-132.96159022000003</v>
      </c>
      <c r="K13" s="59">
        <f t="shared" ref="K13:M13" si="4">SUM(K11:K12)</f>
        <v>-125.29377819000001</v>
      </c>
      <c r="L13" s="59">
        <f t="shared" si="4"/>
        <v>-231.83421565</v>
      </c>
      <c r="M13" s="59">
        <f t="shared" si="4"/>
        <v>41.523188290000007</v>
      </c>
      <c r="N13" s="59">
        <f t="shared" ref="N13" si="5">SUM(N11:N12)</f>
        <v>-0.83934769000006781</v>
      </c>
      <c r="O13" s="57"/>
      <c r="P13" s="59">
        <f t="shared" ref="P13:S13" si="6">SUM(P11:P12)</f>
        <v>-13.621241270000011</v>
      </c>
      <c r="Q13" s="59">
        <f t="shared" si="6"/>
        <v>-23.900288600000014</v>
      </c>
      <c r="R13" s="59">
        <f t="shared" si="6"/>
        <v>-7.3575017700000105</v>
      </c>
      <c r="S13" s="59">
        <f t="shared" si="6"/>
        <v>-48.045305160000012</v>
      </c>
      <c r="T13" s="59">
        <f t="shared" ref="T13" si="7">SUM(T11:T12)</f>
        <v>-100.51153791999999</v>
      </c>
      <c r="U13" s="57"/>
      <c r="V13" s="59">
        <f t="shared" ref="V13:Y13" si="8">SUM(V11:V12)</f>
        <v>-7.7665026899999994</v>
      </c>
      <c r="W13" s="59">
        <f t="shared" si="8"/>
        <v>-7.1446722699999983</v>
      </c>
      <c r="X13" s="59">
        <f t="shared" si="8"/>
        <v>-15.50861811</v>
      </c>
      <c r="Y13" s="59">
        <f t="shared" si="8"/>
        <v>-23.099236139999999</v>
      </c>
      <c r="Z13" s="59">
        <f t="shared" ref="Z13" si="9">SUM(Z11:Z12)</f>
        <v>-11.057381640000003</v>
      </c>
      <c r="AA13" s="46"/>
      <c r="AB13" s="47">
        <f t="shared" ref="AB13:AC13" si="10">SUM(AB11:AB12)</f>
        <v>-23.759000489999995</v>
      </c>
      <c r="AC13" s="47">
        <f t="shared" si="10"/>
        <v>-21.551176069999997</v>
      </c>
      <c r="AD13" s="47">
        <f t="shared" ref="AD13:AE13" si="11">SUM(AD11:AD12)</f>
        <v>-38.70503798</v>
      </c>
      <c r="AE13" s="47">
        <f t="shared" si="11"/>
        <v>38.338681050000005</v>
      </c>
      <c r="AF13" s="47">
        <f t="shared" ref="AF13" si="12">SUM(AF11:AF12)</f>
        <v>-0.40901743999999951</v>
      </c>
      <c r="AG13" s="46"/>
    </row>
    <row r="14" spans="2:33" x14ac:dyDescent="0.25">
      <c r="B14" s="29"/>
      <c r="C14" s="30"/>
      <c r="D14" s="59"/>
      <c r="E14" s="59"/>
      <c r="F14" s="59"/>
      <c r="G14" s="59"/>
      <c r="H14" s="59"/>
      <c r="I14" s="57"/>
      <c r="J14" s="59"/>
      <c r="K14" s="59"/>
      <c r="L14" s="59"/>
      <c r="M14" s="59"/>
      <c r="N14" s="59"/>
      <c r="O14" s="57"/>
      <c r="P14" s="59"/>
      <c r="Q14" s="59"/>
      <c r="R14" s="59"/>
      <c r="S14" s="59"/>
      <c r="T14" s="59"/>
      <c r="U14" s="57"/>
      <c r="V14" s="59"/>
      <c r="W14" s="59"/>
      <c r="X14" s="59"/>
      <c r="Y14" s="59"/>
      <c r="Z14" s="59"/>
      <c r="AA14" s="46"/>
      <c r="AB14" s="47"/>
      <c r="AC14" s="47"/>
      <c r="AD14" s="47"/>
      <c r="AE14" s="47"/>
      <c r="AF14" s="47"/>
      <c r="AG14" s="46"/>
    </row>
    <row r="15" spans="2:33" s="16" customFormat="1" x14ac:dyDescent="0.25">
      <c r="B15" s="31" t="s">
        <v>72</v>
      </c>
      <c r="C15" s="31" t="s">
        <v>20</v>
      </c>
      <c r="D15" s="61">
        <f>+D13+D9</f>
        <v>157.28664671999951</v>
      </c>
      <c r="E15" s="61">
        <f>+E13+E9</f>
        <v>383.84553136000051</v>
      </c>
      <c r="F15" s="61">
        <f>+F13+F9</f>
        <v>397.72343732999946</v>
      </c>
      <c r="G15" s="61">
        <f>+G13+G9</f>
        <v>519.74881956000058</v>
      </c>
      <c r="H15" s="61">
        <f>+H13+H9</f>
        <v>1079.8786494100023</v>
      </c>
      <c r="I15" s="58"/>
      <c r="J15" s="61">
        <f>+J13+J9</f>
        <v>197.75601674999942</v>
      </c>
      <c r="K15" s="61">
        <f>+K13+K9</f>
        <v>293.20152841000038</v>
      </c>
      <c r="L15" s="61">
        <f>+L13+L9</f>
        <v>393.4885463199995</v>
      </c>
      <c r="M15" s="61">
        <f>+M13+M9</f>
        <v>408.41306522000036</v>
      </c>
      <c r="N15" s="61">
        <f>+N13+N9</f>
        <v>618.2758577699999</v>
      </c>
      <c r="O15" s="58"/>
      <c r="P15" s="61">
        <f>+P13+P9</f>
        <v>100.75901151999972</v>
      </c>
      <c r="Q15" s="61">
        <f>+Q13+Q9</f>
        <v>26.311732909999773</v>
      </c>
      <c r="R15" s="61">
        <f>+R13+R9</f>
        <v>129.86341799999974</v>
      </c>
      <c r="S15" s="61">
        <f>+S13+S9</f>
        <v>28.600313909999628</v>
      </c>
      <c r="T15" s="61">
        <f>+T13+T9</f>
        <v>230.04898109000024</v>
      </c>
      <c r="U15" s="58"/>
      <c r="V15" s="61">
        <f>+V13+V9</f>
        <v>63.063902789999887</v>
      </c>
      <c r="W15" s="61">
        <f>+W13+W9</f>
        <v>49.860878149999778</v>
      </c>
      <c r="X15" s="61">
        <f>+X13+X9</f>
        <v>60.630709929999881</v>
      </c>
      <c r="Y15" s="61">
        <f>+Y13+Y9</f>
        <v>87.425428409999924</v>
      </c>
      <c r="Z15" s="61">
        <f>+Z13+Z9</f>
        <v>55.247712349999787</v>
      </c>
      <c r="AA15" s="24"/>
      <c r="AB15" s="32">
        <f>+AB13+AB9</f>
        <v>-204.29228433999978</v>
      </c>
      <c r="AC15" s="32">
        <f>+AC13+AC9</f>
        <v>14.47139188999985</v>
      </c>
      <c r="AD15" s="32">
        <f>+AD13+AD9</f>
        <v>-186.25923691999998</v>
      </c>
      <c r="AE15" s="32">
        <f>+AE13+AE9</f>
        <v>-4.6899879800001827</v>
      </c>
      <c r="AF15" s="32">
        <f>+AF13+AF9</f>
        <v>176.30609819999989</v>
      </c>
      <c r="AG15" s="24"/>
    </row>
    <row r="16" spans="2:33" s="16" customFormat="1" x14ac:dyDescent="0.25">
      <c r="B16" s="28"/>
      <c r="C16" s="28"/>
      <c r="D16" s="62"/>
      <c r="E16" s="62"/>
      <c r="F16" s="62"/>
      <c r="G16" s="62"/>
      <c r="H16" s="62"/>
      <c r="I16" s="58"/>
      <c r="J16" s="62"/>
      <c r="K16" s="62"/>
      <c r="L16" s="62"/>
      <c r="M16" s="62"/>
      <c r="N16" s="62"/>
      <c r="O16" s="58"/>
      <c r="P16" s="62"/>
      <c r="Q16" s="62"/>
      <c r="R16" s="62"/>
      <c r="S16" s="62"/>
      <c r="T16" s="62"/>
      <c r="U16" s="58"/>
      <c r="V16" s="62"/>
      <c r="W16" s="62"/>
      <c r="X16" s="62"/>
      <c r="Y16" s="62"/>
      <c r="Z16" s="62"/>
      <c r="AA16" s="24"/>
      <c r="AB16" s="33"/>
      <c r="AC16" s="33"/>
      <c r="AD16" s="33"/>
      <c r="AE16" s="33"/>
      <c r="AF16" s="33"/>
      <c r="AG16" s="24"/>
    </row>
    <row r="17" spans="2:33" s="16" customFormat="1" x14ac:dyDescent="0.25">
      <c r="B17" s="21" t="s">
        <v>78</v>
      </c>
      <c r="C17" s="21" t="s">
        <v>20</v>
      </c>
      <c r="D17" s="56">
        <v>-358.03731519057203</v>
      </c>
      <c r="E17" s="56">
        <v>-111.732362067</v>
      </c>
      <c r="F17" s="56">
        <v>-533.85540625212002</v>
      </c>
      <c r="G17" s="56">
        <v>-135.3096215450847</v>
      </c>
      <c r="H17" s="56">
        <v>-550.72345053061611</v>
      </c>
      <c r="I17" s="58"/>
      <c r="J17" s="56">
        <v>-90.774403163999992</v>
      </c>
      <c r="K17" s="56">
        <v>-36.799630816666671</v>
      </c>
      <c r="L17" s="56">
        <v>-159.15309817104</v>
      </c>
      <c r="M17" s="56">
        <v>-60.376889345084692</v>
      </c>
      <c r="N17" s="56">
        <v>-329.60602312076634</v>
      </c>
      <c r="O17" s="58"/>
      <c r="P17" s="56">
        <v>-25.23</v>
      </c>
      <c r="Q17" s="56">
        <v>-30.971066666666665</v>
      </c>
      <c r="R17" s="56">
        <v>-73.661748088680014</v>
      </c>
      <c r="S17" s="56">
        <v>-30.971169999999997</v>
      </c>
      <c r="T17" s="56">
        <v>-48.806049588670746</v>
      </c>
      <c r="U17" s="58"/>
      <c r="V17" s="56">
        <v>0</v>
      </c>
      <c r="W17" s="56">
        <v>-33.928460000000001</v>
      </c>
      <c r="X17" s="56">
        <v>-20.068930000000002</v>
      </c>
      <c r="Y17" s="56">
        <v>-33.928460000000001</v>
      </c>
      <c r="Z17" s="56">
        <v>-113.12924022117899</v>
      </c>
      <c r="AA17" s="24"/>
      <c r="AB17" s="45">
        <v>-242.03291202657201</v>
      </c>
      <c r="AC17" s="45">
        <v>-10.033102199999998</v>
      </c>
      <c r="AD17" s="45">
        <v>-280.97162999239998</v>
      </c>
      <c r="AE17" s="45">
        <v>-10.033102199999998</v>
      </c>
      <c r="AF17" s="45">
        <v>-59.182137599999997</v>
      </c>
      <c r="AG17" s="24"/>
    </row>
    <row r="18" spans="2:33" s="16" customFormat="1" x14ac:dyDescent="0.25">
      <c r="B18" s="21" t="s">
        <v>79</v>
      </c>
      <c r="C18" s="21" t="s">
        <v>20</v>
      </c>
      <c r="D18" s="56">
        <v>60.962919744234235</v>
      </c>
      <c r="E18" s="56">
        <v>70.297641655774001</v>
      </c>
      <c r="F18" s="56">
        <v>10.833930489163318</v>
      </c>
      <c r="G18" s="56">
        <v>25.838933512952998</v>
      </c>
      <c r="H18" s="56">
        <v>-25.475476174140283</v>
      </c>
      <c r="I18" s="58"/>
      <c r="J18" s="56">
        <v>-27.337557557345974</v>
      </c>
      <c r="K18" s="56">
        <v>10.431421216317</v>
      </c>
      <c r="L18" s="56">
        <v>-59.351812800859783</v>
      </c>
      <c r="M18" s="56">
        <v>16.907925130317</v>
      </c>
      <c r="N18" s="56">
        <v>-96.786899223229057</v>
      </c>
      <c r="O18" s="58"/>
      <c r="P18" s="56">
        <v>55.524338497726724</v>
      </c>
      <c r="Q18" s="56">
        <v>53.302800419808996</v>
      </c>
      <c r="R18" s="56">
        <v>51.833443561309146</v>
      </c>
      <c r="S18" s="56">
        <v>24.305872725969998</v>
      </c>
      <c r="T18" s="56">
        <v>59.780952714490553</v>
      </c>
      <c r="U18" s="58"/>
      <c r="V18" s="56">
        <v>15.422886132668008</v>
      </c>
      <c r="W18" s="56">
        <v>18.497174000000001</v>
      </c>
      <c r="X18" s="56">
        <v>8.9534757307107391</v>
      </c>
      <c r="Y18" s="56">
        <v>18.690560999999999</v>
      </c>
      <c r="Z18" s="56">
        <v>20.437924982917181</v>
      </c>
      <c r="AA18" s="24"/>
      <c r="AB18" s="45">
        <v>17.353252671185466</v>
      </c>
      <c r="AC18" s="45">
        <v>-11.933753980351995</v>
      </c>
      <c r="AD18" s="45">
        <v>9.3988239980032162</v>
      </c>
      <c r="AE18" s="45">
        <v>-34.065425343333999</v>
      </c>
      <c r="AF18" s="45">
        <v>-8.9074546483189625</v>
      </c>
      <c r="AG18" s="24"/>
    </row>
    <row r="19" spans="2:33" s="16" customFormat="1" x14ac:dyDescent="0.25">
      <c r="B19" s="21" t="s">
        <v>49</v>
      </c>
      <c r="C19" s="21" t="s">
        <v>20</v>
      </c>
      <c r="D19" s="56">
        <v>-53.616206879999993</v>
      </c>
      <c r="E19" s="56">
        <v>-48.840469709999994</v>
      </c>
      <c r="F19" s="56">
        <v>-98.924465709999993</v>
      </c>
      <c r="G19" s="56">
        <v>-64.185631599999994</v>
      </c>
      <c r="H19" s="56">
        <v>-136.93506317000001</v>
      </c>
      <c r="I19" s="58"/>
      <c r="J19" s="56">
        <v>-39.300237949999996</v>
      </c>
      <c r="K19" s="56">
        <v>-27.909037549999997</v>
      </c>
      <c r="L19" s="56">
        <v>-70.342727449999998</v>
      </c>
      <c r="M19" s="56">
        <v>-39.004419149999997</v>
      </c>
      <c r="N19" s="56">
        <v>-92.172390620000002</v>
      </c>
      <c r="O19" s="58"/>
      <c r="P19" s="56">
        <v>2.0107559699999991</v>
      </c>
      <c r="Q19" s="56">
        <v>-3.65771757</v>
      </c>
      <c r="R19" s="56">
        <v>-4.1955303200000005</v>
      </c>
      <c r="S19" s="56">
        <v>-5.7163772799999997</v>
      </c>
      <c r="T19" s="56">
        <v>-12.50449519</v>
      </c>
      <c r="U19" s="58"/>
      <c r="V19" s="56">
        <v>-3.1059085199999998</v>
      </c>
      <c r="W19" s="56">
        <v>-12.26432623</v>
      </c>
      <c r="X19" s="56">
        <v>-5.5751229599999998</v>
      </c>
      <c r="Y19" s="56">
        <v>-13.22924632</v>
      </c>
      <c r="Z19" s="56">
        <v>-7.16665039</v>
      </c>
      <c r="AA19" s="24"/>
      <c r="AB19" s="45">
        <v>-13.22081638</v>
      </c>
      <c r="AC19" s="45">
        <v>-5.0093883599999991</v>
      </c>
      <c r="AD19" s="45">
        <v>-18.81108498</v>
      </c>
      <c r="AE19" s="45">
        <v>-6.2355888499999992</v>
      </c>
      <c r="AF19" s="45">
        <v>-25.09152697</v>
      </c>
      <c r="AG19" s="24"/>
    </row>
    <row r="20" spans="2:33" s="16" customFormat="1" x14ac:dyDescent="0.25">
      <c r="B20" s="21" t="s">
        <v>50</v>
      </c>
      <c r="C20" s="21" t="s">
        <v>20</v>
      </c>
      <c r="D20" s="56">
        <v>126.84949942999999</v>
      </c>
      <c r="E20" s="56">
        <v>149.64926715999999</v>
      </c>
      <c r="F20" s="56">
        <v>239.30361586000001</v>
      </c>
      <c r="G20" s="56">
        <v>208.61943994000001</v>
      </c>
      <c r="H20" s="56">
        <v>390.91645656000003</v>
      </c>
      <c r="I20" s="58"/>
      <c r="J20" s="56">
        <v>84.698481429999987</v>
      </c>
      <c r="K20" s="56">
        <v>96.956721319999986</v>
      </c>
      <c r="L20" s="56">
        <v>148.91380043999999</v>
      </c>
      <c r="M20" s="56">
        <v>125.29635843999999</v>
      </c>
      <c r="N20" s="56">
        <v>210.88362649000001</v>
      </c>
      <c r="O20" s="58"/>
      <c r="P20" s="56">
        <v>10.123990539999999</v>
      </c>
      <c r="Q20" s="56">
        <v>18.626981940000004</v>
      </c>
      <c r="R20" s="56">
        <v>28.762039919999999</v>
      </c>
      <c r="S20" s="56">
        <v>30.651464200000003</v>
      </c>
      <c r="T20" s="56">
        <v>68.459449050000003</v>
      </c>
      <c r="U20" s="58"/>
      <c r="V20" s="56">
        <v>17.214748400000001</v>
      </c>
      <c r="W20" s="56">
        <v>21.143367670000003</v>
      </c>
      <c r="X20" s="56">
        <v>35.853673530000002</v>
      </c>
      <c r="Y20" s="56">
        <v>33.35744545</v>
      </c>
      <c r="Z20" s="56">
        <v>33.511463049999996</v>
      </c>
      <c r="AA20" s="24"/>
      <c r="AB20" s="45">
        <v>14.81227906</v>
      </c>
      <c r="AC20" s="45">
        <v>12.922196230000001</v>
      </c>
      <c r="AD20" s="45">
        <v>25.77410197</v>
      </c>
      <c r="AE20" s="45">
        <v>19.314171850000001</v>
      </c>
      <c r="AF20" s="45">
        <v>78.061917969999996</v>
      </c>
      <c r="AG20" s="24"/>
    </row>
    <row r="21" spans="2:33" s="16" customFormat="1" x14ac:dyDescent="0.25">
      <c r="B21" s="21"/>
      <c r="C21" s="28"/>
      <c r="D21" s="33"/>
      <c r="E21" s="33"/>
      <c r="F21" s="33"/>
      <c r="G21" s="33"/>
      <c r="H21" s="33"/>
      <c r="I21" s="28"/>
      <c r="J21" s="33"/>
      <c r="K21" s="33"/>
      <c r="L21" s="33"/>
      <c r="M21" s="33"/>
      <c r="N21" s="33"/>
      <c r="O21" s="28"/>
      <c r="P21" s="33"/>
      <c r="Q21" s="33"/>
      <c r="R21" s="33"/>
      <c r="S21" s="33"/>
      <c r="T21" s="33"/>
      <c r="U21" s="28"/>
      <c r="V21" s="33"/>
      <c r="W21" s="33"/>
      <c r="X21" s="33"/>
      <c r="Y21" s="33"/>
      <c r="Z21" s="33"/>
      <c r="AA21" s="28"/>
      <c r="AB21" s="33"/>
      <c r="AC21" s="33"/>
      <c r="AD21" s="33"/>
      <c r="AE21" s="33"/>
      <c r="AF21" s="33"/>
      <c r="AG21" s="28"/>
    </row>
    <row r="22" spans="2:33" s="16" customFormat="1" x14ac:dyDescent="0.25">
      <c r="B22" s="21" t="s">
        <v>78</v>
      </c>
      <c r="C22" s="21" t="s">
        <v>21</v>
      </c>
      <c r="D22" s="51">
        <f t="shared" ref="D22:H25" si="13">+D17/-D$6</f>
        <v>0.12498932064190625</v>
      </c>
      <c r="E22" s="51">
        <f t="shared" si="13"/>
        <v>4.6800491430488741E-2</v>
      </c>
      <c r="F22" s="51">
        <f t="shared" si="13"/>
        <v>9.5334353285058251E-2</v>
      </c>
      <c r="G22" s="51">
        <f t="shared" si="13"/>
        <v>3.0937766685432307E-2</v>
      </c>
      <c r="H22" s="51">
        <f t="shared" si="13"/>
        <v>5.8677851005255133E-2</v>
      </c>
      <c r="I22" s="24"/>
      <c r="J22" s="51">
        <f t="shared" ref="J22:N25" si="14">+J17/-J$6</f>
        <v>7.3304822288163762E-2</v>
      </c>
      <c r="K22" s="51">
        <f t="shared" si="14"/>
        <v>3.9820921427754084E-2</v>
      </c>
      <c r="L22" s="51">
        <f t="shared" si="14"/>
        <v>6.7867737232069139E-2</v>
      </c>
      <c r="M22" s="51">
        <f t="shared" si="14"/>
        <v>4.0125265155177919E-2</v>
      </c>
      <c r="N22" s="51">
        <f t="shared" si="14"/>
        <v>9.4077567341691981E-2</v>
      </c>
      <c r="O22" s="24"/>
      <c r="P22" s="51">
        <f t="shared" ref="P22:T25" si="15">+P17/-P$6</f>
        <v>3.7186317807949405E-2</v>
      </c>
      <c r="Q22" s="51">
        <f t="shared" si="15"/>
        <v>4.6251457037423595E-2</v>
      </c>
      <c r="R22" s="51">
        <f t="shared" si="15"/>
        <v>5.2949630301951038E-2</v>
      </c>
      <c r="S22" s="51">
        <f t="shared" si="15"/>
        <v>2.3455310494392617E-2</v>
      </c>
      <c r="T22" s="51">
        <f t="shared" si="15"/>
        <v>1.8328529064441934E-2</v>
      </c>
      <c r="U22" s="24"/>
      <c r="V22" s="51">
        <f t="shared" ref="V22:Z25" si="16">+V17/-V$6</f>
        <v>0</v>
      </c>
      <c r="W22" s="51">
        <f t="shared" si="16"/>
        <v>7.4241192925471045E-2</v>
      </c>
      <c r="X22" s="51">
        <f t="shared" si="16"/>
        <v>1.8284911796099531E-2</v>
      </c>
      <c r="Y22" s="51">
        <f t="shared" si="16"/>
        <v>3.6894028947730882E-2</v>
      </c>
      <c r="Z22" s="51">
        <f t="shared" si="16"/>
        <v>6.0067032715198594E-2</v>
      </c>
      <c r="AA22" s="24"/>
      <c r="AB22" s="51">
        <f t="shared" ref="AB22:AF25" si="17">+AB17/-AB$6</f>
        <v>0.62994513968101251</v>
      </c>
      <c r="AC22" s="51">
        <f t="shared" si="17"/>
        <v>2.9801551543273411E-2</v>
      </c>
      <c r="AD22" s="51">
        <f t="shared" si="17"/>
        <v>0.36678462995176381</v>
      </c>
      <c r="AE22" s="51">
        <f t="shared" si="17"/>
        <v>1.5954831093344321E-2</v>
      </c>
      <c r="AF22" s="51">
        <f t="shared" si="17"/>
        <v>4.4306061566321116E-2</v>
      </c>
      <c r="AG22" s="24"/>
    </row>
    <row r="23" spans="2:33" s="16" customFormat="1" x14ac:dyDescent="0.25">
      <c r="B23" s="21" t="s">
        <v>79</v>
      </c>
      <c r="C23" s="21" t="s">
        <v>21</v>
      </c>
      <c r="D23" s="51">
        <f t="shared" si="13"/>
        <v>-2.12818988409718E-2</v>
      </c>
      <c r="E23" s="51">
        <f t="shared" si="13"/>
        <v>-2.9445042734546342E-2</v>
      </c>
      <c r="F23" s="51">
        <f t="shared" si="13"/>
        <v>-1.9346919495873481E-3</v>
      </c>
      <c r="G23" s="51">
        <f t="shared" si="13"/>
        <v>-5.9079235260279007E-3</v>
      </c>
      <c r="H23" s="51">
        <f t="shared" si="13"/>
        <v>2.714331837138699E-3</v>
      </c>
      <c r="I23" s="24"/>
      <c r="J23" s="51">
        <f t="shared" si="14"/>
        <v>2.2076430454884517E-2</v>
      </c>
      <c r="K23" s="51">
        <f t="shared" si="14"/>
        <v>-1.1287852497874389E-2</v>
      </c>
      <c r="L23" s="51">
        <f t="shared" si="14"/>
        <v>2.5309423955333782E-2</v>
      </c>
      <c r="M23" s="51">
        <f t="shared" si="14"/>
        <v>-1.1236666652371973E-2</v>
      </c>
      <c r="N23" s="51">
        <f t="shared" si="14"/>
        <v>2.7625332641845191E-2</v>
      </c>
      <c r="O23" s="24"/>
      <c r="P23" s="51">
        <f t="shared" si="15"/>
        <v>-8.1836928159041852E-2</v>
      </c>
      <c r="Q23" s="51">
        <f t="shared" si="15"/>
        <v>-7.9601139028399423E-2</v>
      </c>
      <c r="R23" s="51">
        <f t="shared" si="15"/>
        <v>-3.725898101880825E-2</v>
      </c>
      <c r="S23" s="51">
        <f t="shared" si="15"/>
        <v>-1.840749934938898E-2</v>
      </c>
      <c r="T23" s="51">
        <f t="shared" si="15"/>
        <v>-2.2450022867286333E-2</v>
      </c>
      <c r="U23" s="24"/>
      <c r="V23" s="51">
        <f t="shared" si="16"/>
        <v>-2.7367815064238365E-2</v>
      </c>
      <c r="W23" s="51">
        <f t="shared" si="16"/>
        <v>-4.047493648429687E-2</v>
      </c>
      <c r="X23" s="51">
        <f t="shared" si="16"/>
        <v>-8.1575606673880297E-3</v>
      </c>
      <c r="Y23" s="51">
        <f t="shared" si="16"/>
        <v>-2.0324238075743187E-2</v>
      </c>
      <c r="Z23" s="51">
        <f t="shared" si="16"/>
        <v>-1.0851708242532974E-2</v>
      </c>
      <c r="AA23" s="24"/>
      <c r="AB23" s="51">
        <f t="shared" si="17"/>
        <v>-4.5165746618252012E-2</v>
      </c>
      <c r="AC23" s="51">
        <f t="shared" si="17"/>
        <v>3.544710073323127E-2</v>
      </c>
      <c r="AD23" s="51">
        <f t="shared" si="17"/>
        <v>-1.2269367488036476E-2</v>
      </c>
      <c r="AE23" s="51">
        <f t="shared" si="17"/>
        <v>5.4171491194002289E-2</v>
      </c>
      <c r="AF23" s="51">
        <f t="shared" si="17"/>
        <v>6.6684687314780798E-3</v>
      </c>
      <c r="AG23" s="24"/>
    </row>
    <row r="24" spans="2:33" s="16" customFormat="1" x14ac:dyDescent="0.25">
      <c r="B24" s="21" t="s">
        <v>49</v>
      </c>
      <c r="C24" s="21" t="s">
        <v>21</v>
      </c>
      <c r="D24" s="51">
        <f t="shared" si="13"/>
        <v>1.8717192284162128E-2</v>
      </c>
      <c r="E24" s="51">
        <f t="shared" si="13"/>
        <v>2.0457439025170266E-2</v>
      </c>
      <c r="F24" s="51">
        <f t="shared" si="13"/>
        <v>1.766564476464046E-2</v>
      </c>
      <c r="G24" s="51">
        <f t="shared" si="13"/>
        <v>1.4675675479117812E-2</v>
      </c>
      <c r="H24" s="51">
        <f t="shared" si="13"/>
        <v>1.4590000164951704E-2</v>
      </c>
      <c r="I24" s="24"/>
      <c r="J24" s="51">
        <f t="shared" si="14"/>
        <v>3.173688681381303E-2</v>
      </c>
      <c r="K24" s="51">
        <f t="shared" si="14"/>
        <v>3.0200400567590699E-2</v>
      </c>
      <c r="L24" s="51">
        <f t="shared" si="14"/>
        <v>2.999628532291022E-2</v>
      </c>
      <c r="M24" s="51">
        <f t="shared" si="14"/>
        <v>2.5921551732688956E-2</v>
      </c>
      <c r="N24" s="51">
        <f t="shared" si="14"/>
        <v>2.630823976909135E-2</v>
      </c>
      <c r="O24" s="24"/>
      <c r="P24" s="51">
        <f t="shared" si="15"/>
        <v>-2.9636389431094549E-3</v>
      </c>
      <c r="Q24" s="51">
        <f t="shared" si="15"/>
        <v>5.4623487419618883E-3</v>
      </c>
      <c r="R24" s="51">
        <f t="shared" si="15"/>
        <v>3.0158363754439E-3</v>
      </c>
      <c r="S24" s="51">
        <f t="shared" si="15"/>
        <v>4.3291681911110085E-3</v>
      </c>
      <c r="T24" s="51">
        <f t="shared" si="15"/>
        <v>4.6959138356342323E-3</v>
      </c>
      <c r="U24" s="24"/>
      <c r="V24" s="51">
        <f t="shared" si="16"/>
        <v>5.5114152598037614E-3</v>
      </c>
      <c r="W24" s="51">
        <f t="shared" si="16"/>
        <v>2.6836414318314034E-2</v>
      </c>
      <c r="X24" s="51">
        <f t="shared" si="16"/>
        <v>5.0795249959020893E-3</v>
      </c>
      <c r="Y24" s="51">
        <f t="shared" si="16"/>
        <v>1.4385568831793196E-2</v>
      </c>
      <c r="Z24" s="51">
        <f t="shared" si="16"/>
        <v>3.8052003407155429E-3</v>
      </c>
      <c r="AA24" s="24"/>
      <c r="AB24" s="51">
        <f t="shared" si="17"/>
        <v>3.4410150881801445E-2</v>
      </c>
      <c r="AC24" s="51">
        <f t="shared" si="17"/>
        <v>1.4879500122186921E-2</v>
      </c>
      <c r="AD24" s="51">
        <f t="shared" si="17"/>
        <v>2.4556275818904245E-2</v>
      </c>
      <c r="AE24" s="51">
        <f t="shared" si="17"/>
        <v>9.9159527019759813E-3</v>
      </c>
      <c r="AF24" s="51">
        <f t="shared" si="17"/>
        <v>1.8784497887515079E-2</v>
      </c>
      <c r="AG24" s="24"/>
    </row>
    <row r="25" spans="2:33" s="16" customFormat="1" x14ac:dyDescent="0.25">
      <c r="B25" s="21" t="s">
        <v>50</v>
      </c>
      <c r="C25" s="21" t="s">
        <v>21</v>
      </c>
      <c r="D25" s="51">
        <f t="shared" si="13"/>
        <v>-4.4282626656058303E-2</v>
      </c>
      <c r="E25" s="51">
        <f t="shared" si="13"/>
        <v>-6.2682459367508728E-2</v>
      </c>
      <c r="F25" s="51">
        <f t="shared" si="13"/>
        <v>-4.2734147092283965E-2</v>
      </c>
      <c r="G25" s="51">
        <f t="shared" si="13"/>
        <v>-4.769963499423989E-2</v>
      </c>
      <c r="H25" s="51">
        <f t="shared" si="13"/>
        <v>-4.1650918571615798E-2</v>
      </c>
      <c r="I25" s="24"/>
      <c r="J25" s="51">
        <f t="shared" si="14"/>
        <v>-6.8398214836909263E-2</v>
      </c>
      <c r="K25" s="51">
        <f t="shared" si="14"/>
        <v>-0.10491697595584987</v>
      </c>
      <c r="L25" s="51">
        <f t="shared" si="14"/>
        <v>-6.3501388252143368E-2</v>
      </c>
      <c r="M25" s="51">
        <f t="shared" si="14"/>
        <v>-8.3269437361176507E-2</v>
      </c>
      <c r="N25" s="51">
        <f t="shared" si="14"/>
        <v>-6.0191310779245409E-2</v>
      </c>
      <c r="O25" s="24"/>
      <c r="P25" s="51">
        <f t="shared" si="15"/>
        <v>-1.4921677752878055E-2</v>
      </c>
      <c r="Q25" s="51">
        <f t="shared" si="15"/>
        <v>-2.7817093424877481E-2</v>
      </c>
      <c r="R25" s="51">
        <f t="shared" si="15"/>
        <v>-2.0674765668885823E-2</v>
      </c>
      <c r="S25" s="51">
        <f t="shared" si="15"/>
        <v>-2.3213188585344362E-2</v>
      </c>
      <c r="T25" s="51">
        <f t="shared" si="15"/>
        <v>-2.5709128524507175E-2</v>
      </c>
      <c r="U25" s="24"/>
      <c r="V25" s="51">
        <f t="shared" si="16"/>
        <v>-3.0547463460205971E-2</v>
      </c>
      <c r="W25" s="51">
        <f t="shared" si="16"/>
        <v>-4.6265254546850564E-2</v>
      </c>
      <c r="X25" s="51">
        <f t="shared" si="16"/>
        <v>-3.266647788707213E-2</v>
      </c>
      <c r="Y25" s="51">
        <f t="shared" si="16"/>
        <v>-3.6273103997489238E-2</v>
      </c>
      <c r="Z25" s="51">
        <f t="shared" si="16"/>
        <v>-1.7793226078625039E-2</v>
      </c>
      <c r="AA25" s="24"/>
      <c r="AB25" s="51">
        <f t="shared" si="17"/>
        <v>-3.8552290774493618E-2</v>
      </c>
      <c r="AC25" s="51">
        <f t="shared" si="17"/>
        <v>-3.8383093217234293E-2</v>
      </c>
      <c r="AD25" s="51">
        <f t="shared" si="17"/>
        <v>-3.3645903871722511E-2</v>
      </c>
      <c r="AE25" s="51">
        <f t="shared" si="17"/>
        <v>-3.0713765636173392E-2</v>
      </c>
      <c r="AF25" s="51">
        <f t="shared" si="17"/>
        <v>-5.8440203139332514E-2</v>
      </c>
      <c r="AG25" s="24"/>
    </row>
    <row r="26" spans="2:33" s="16" customFormat="1" x14ac:dyDescent="0.25">
      <c r="B26" s="21"/>
      <c r="C26" s="28"/>
      <c r="D26" s="33"/>
      <c r="E26" s="33"/>
      <c r="F26" s="33"/>
      <c r="G26" s="33"/>
      <c r="H26" s="33"/>
      <c r="I26" s="28"/>
      <c r="J26" s="33"/>
      <c r="K26" s="33"/>
      <c r="L26" s="33"/>
      <c r="M26" s="33"/>
      <c r="N26" s="33"/>
      <c r="O26" s="28"/>
      <c r="P26" s="33"/>
      <c r="Q26" s="33"/>
      <c r="R26" s="33"/>
      <c r="S26" s="33"/>
      <c r="T26" s="33"/>
      <c r="U26" s="28"/>
      <c r="V26" s="33"/>
      <c r="W26" s="33"/>
      <c r="X26" s="33"/>
      <c r="Y26" s="33"/>
      <c r="Z26" s="33"/>
      <c r="AA26" s="28"/>
      <c r="AB26" s="33"/>
      <c r="AC26" s="33"/>
      <c r="AD26" s="33"/>
      <c r="AE26" s="33"/>
      <c r="AF26" s="33"/>
      <c r="AG26" s="28"/>
    </row>
    <row r="27" spans="2:33" s="16" customFormat="1" x14ac:dyDescent="0.25">
      <c r="B27" s="21" t="s">
        <v>80</v>
      </c>
      <c r="C27" s="28" t="s">
        <v>21</v>
      </c>
      <c r="D27" s="34">
        <f>-D7/D6</f>
        <v>0.77670774050521363</v>
      </c>
      <c r="E27" s="34">
        <f>-E7/E6</f>
        <v>0.65168109186245993</v>
      </c>
      <c r="F27" s="34">
        <f>-F7/F6</f>
        <v>0.7704824386221395</v>
      </c>
      <c r="G27" s="34">
        <f>-G7/G6</f>
        <v>0.77442028829676191</v>
      </c>
      <c r="H27" s="34">
        <f>-H7/H6</f>
        <v>0.76518709554982889</v>
      </c>
      <c r="I27" s="28"/>
      <c r="J27" s="34">
        <f>-J7/J6</f>
        <v>0.62512007780512924</v>
      </c>
      <c r="K27" s="34">
        <f>-K7/K6</f>
        <v>0.40993401538139351</v>
      </c>
      <c r="L27" s="34">
        <f>-L7/L6</f>
        <v>0.61908329074158286</v>
      </c>
      <c r="M27" s="34">
        <f>-M7/M6</f>
        <v>0.62146868044390224</v>
      </c>
      <c r="N27" s="34">
        <f>-N7/N6</f>
        <v>0.70423758576438134</v>
      </c>
      <c r="O27" s="28"/>
      <c r="P27" s="34">
        <f>-P7/P6</f>
        <v>0.68582000857485648</v>
      </c>
      <c r="Q27" s="34">
        <f>-Q7/Q6</f>
        <v>0.78470549594229744</v>
      </c>
      <c r="R27" s="34">
        <f>-R7/R6</f>
        <v>0.76454079559428256</v>
      </c>
      <c r="S27" s="34">
        <f>-S7/S6</f>
        <v>0.80961157296258701</v>
      </c>
      <c r="T27" s="34">
        <f>-T7/T6</f>
        <v>0.74181854916419754</v>
      </c>
      <c r="U27" s="34"/>
      <c r="V27" s="34">
        <f>-V7/V6</f>
        <v>0.79853282446198059</v>
      </c>
      <c r="W27" s="34">
        <f>-W7/W6</f>
        <v>0.82072184587860453</v>
      </c>
      <c r="X27" s="34">
        <f>-X7/X6</f>
        <v>0.85912266649602176</v>
      </c>
      <c r="Y27" s="34">
        <f>-Y7/Y6</f>
        <v>0.82107752999115968</v>
      </c>
      <c r="Z27" s="34">
        <f>-Z7/Z6</f>
        <v>0.89181204949511383</v>
      </c>
      <c r="AA27" s="34"/>
      <c r="AB27" s="34">
        <f>-AB7/AB6</f>
        <v>1.3937589820159335</v>
      </c>
      <c r="AC27" s="34">
        <f>-AC7/AC6</f>
        <v>0.82121766278563668</v>
      </c>
      <c r="AD27" s="34">
        <f>-AD7/AD6</f>
        <v>1.1177430024781458</v>
      </c>
      <c r="AE27" s="34">
        <f>-AE7/AE6</f>
        <v>0.99828049562088239</v>
      </c>
      <c r="AF27" s="34">
        <f>-AF7/AF6</f>
        <v>0.79309901671710203</v>
      </c>
      <c r="AG27" s="28"/>
    </row>
    <row r="28" spans="2:33" s="16" customFormat="1" x14ac:dyDescent="0.25">
      <c r="B28" s="21" t="s">
        <v>81</v>
      </c>
      <c r="C28" s="28" t="s">
        <v>21</v>
      </c>
      <c r="D28" s="34">
        <f>-D13/D6</f>
        <v>6.2176870417027366E-2</v>
      </c>
      <c r="E28" s="34">
        <f>-E13/E6</f>
        <v>7.451140649492112E-2</v>
      </c>
      <c r="F28" s="34">
        <f>-F13/F6</f>
        <v>5.2395482384094964E-2</v>
      </c>
      <c r="G28" s="34">
        <f>-G13/G6</f>
        <v>-1.9931669155695132E-3</v>
      </c>
      <c r="H28" s="34">
        <f>-H13/H6</f>
        <v>1.2020326745627216E-2</v>
      </c>
      <c r="I28" s="28"/>
      <c r="J28" s="34">
        <f>-J13/J6</f>
        <v>0.10737306335817569</v>
      </c>
      <c r="K28" s="34">
        <f>-K13/K6</f>
        <v>0.13558053670556833</v>
      </c>
      <c r="L28" s="34">
        <f>-L13/L6</f>
        <v>9.886118341364511E-2</v>
      </c>
      <c r="M28" s="34">
        <f>-M13/M6</f>
        <v>-2.7595474995438293E-2</v>
      </c>
      <c r="N28" s="34">
        <f>-N13/N6</f>
        <v>2.3957022411615021E-4</v>
      </c>
      <c r="O28" s="28"/>
      <c r="P28" s="34">
        <f>-P13/P6</f>
        <v>2.0076250765159603E-2</v>
      </c>
      <c r="Q28" s="34">
        <f>-Q13/Q6</f>
        <v>3.5692124629167619E-2</v>
      </c>
      <c r="R28" s="34">
        <f>-R13/R6</f>
        <v>5.2887286655001241E-3</v>
      </c>
      <c r="S28" s="34">
        <f>-S13/S6</f>
        <v>3.6386018039539489E-2</v>
      </c>
      <c r="T28" s="34">
        <f>-T13/T6</f>
        <v>3.7745907722597373E-2</v>
      </c>
      <c r="U28" s="34"/>
      <c r="V28" s="34">
        <f>-V13/V6</f>
        <v>1.3781610490244884E-2</v>
      </c>
      <c r="W28" s="34">
        <f>-W13/W6</f>
        <v>1.5633747962222069E-2</v>
      </c>
      <c r="X28" s="34">
        <f>-X13/X6</f>
        <v>1.4129986711834751E-2</v>
      </c>
      <c r="Y28" s="34">
        <f>-Y13/Y6</f>
        <v>2.5118260210443718E-2</v>
      </c>
      <c r="Z28" s="34">
        <f>-Z13/Z6</f>
        <v>5.8710206434319729E-3</v>
      </c>
      <c r="AA28" s="34"/>
      <c r="AB28" s="34">
        <f>-AB13/AB6</f>
        <v>6.183814737026809E-2</v>
      </c>
      <c r="AC28" s="34">
        <f>-AC13/AC6</f>
        <v>6.4013948195231735E-2</v>
      </c>
      <c r="AD28" s="34">
        <f>-AD13/AD6</f>
        <v>5.0526143985238872E-2</v>
      </c>
      <c r="AE28" s="34">
        <f>-AE13/AE6</f>
        <v>-6.0966904183867569E-2</v>
      </c>
      <c r="AF28" s="34">
        <f>-AF13/AF6</f>
        <v>3.06206443586435E-4</v>
      </c>
      <c r="AG28" s="28"/>
    </row>
    <row r="29" spans="2:33" s="16" customFormat="1" x14ac:dyDescent="0.25">
      <c r="B29" s="21" t="s">
        <v>82</v>
      </c>
      <c r="C29" s="28" t="s">
        <v>21</v>
      </c>
      <c r="D29" s="34">
        <f>+D27+D28</f>
        <v>0.83888461092224098</v>
      </c>
      <c r="E29" s="34">
        <f>+E27+E28</f>
        <v>0.72619249835738109</v>
      </c>
      <c r="F29" s="34">
        <f>+F27+F28</f>
        <v>0.82287792100623447</v>
      </c>
      <c r="G29" s="34">
        <f>+G27+G28</f>
        <v>0.77242712138119241</v>
      </c>
      <c r="H29" s="34">
        <f>+H27+H28</f>
        <v>0.77720742229545614</v>
      </c>
      <c r="I29" s="28"/>
      <c r="J29" s="34">
        <f t="shared" ref="J29:M29" si="18">+J27+J28</f>
        <v>0.73249314116330488</v>
      </c>
      <c r="K29" s="34">
        <f t="shared" si="18"/>
        <v>0.54551455208696187</v>
      </c>
      <c r="L29" s="34">
        <f t="shared" si="18"/>
        <v>0.717944474155228</v>
      </c>
      <c r="M29" s="34">
        <f t="shared" si="18"/>
        <v>0.593873205448464</v>
      </c>
      <c r="N29" s="34">
        <f t="shared" ref="N29" si="19">+N27+N28</f>
        <v>0.70447715598849747</v>
      </c>
      <c r="O29" s="28"/>
      <c r="P29" s="34">
        <f t="shared" ref="P29:S29" si="20">+P27+P28</f>
        <v>0.7058962593400161</v>
      </c>
      <c r="Q29" s="34">
        <f t="shared" si="20"/>
        <v>0.82039762057146504</v>
      </c>
      <c r="R29" s="34">
        <f t="shared" si="20"/>
        <v>0.76982952425978268</v>
      </c>
      <c r="S29" s="34">
        <f t="shared" si="20"/>
        <v>0.84599759100212646</v>
      </c>
      <c r="T29" s="34">
        <f t="shared" ref="T29" si="21">+T27+T28</f>
        <v>0.77956445688679488</v>
      </c>
      <c r="U29" s="34"/>
      <c r="V29" s="34">
        <f t="shared" ref="V29:Y29" si="22">+V27+V28</f>
        <v>0.81231443495222544</v>
      </c>
      <c r="W29" s="34">
        <f t="shared" si="22"/>
        <v>0.83635559384082658</v>
      </c>
      <c r="X29" s="34">
        <f t="shared" si="22"/>
        <v>0.8732526532078565</v>
      </c>
      <c r="Y29" s="34">
        <f t="shared" si="22"/>
        <v>0.8461957902016034</v>
      </c>
      <c r="Z29" s="34">
        <f t="shared" ref="Z29" si="23">+Z27+Z28</f>
        <v>0.89768307013854576</v>
      </c>
      <c r="AA29" s="34"/>
      <c r="AB29" s="34">
        <f t="shared" ref="AB29:AC29" si="24">+AB27+AB28</f>
        <v>1.4555971293862016</v>
      </c>
      <c r="AC29" s="34">
        <f t="shared" si="24"/>
        <v>0.88523161098086844</v>
      </c>
      <c r="AD29" s="34">
        <f t="shared" ref="AD29:AE29" si="25">+AD27+AD28</f>
        <v>1.1682691464633848</v>
      </c>
      <c r="AE29" s="34">
        <f t="shared" si="25"/>
        <v>0.93731359143701487</v>
      </c>
      <c r="AF29" s="34">
        <f t="shared" ref="AF29" si="26">+AF27+AF28</f>
        <v>0.79340522316068851</v>
      </c>
      <c r="AG29" s="28"/>
    </row>
    <row r="30" spans="2:33" s="16" customFormat="1" x14ac:dyDescent="0.25">
      <c r="B30" s="21" t="s">
        <v>62</v>
      </c>
      <c r="C30" s="28" t="s">
        <v>21</v>
      </c>
      <c r="D30" s="34">
        <f>-D8/D6</f>
        <v>0.10620728233723026</v>
      </c>
      <c r="E30" s="34">
        <f>-E8/E6</f>
        <v>0.1130290202007521</v>
      </c>
      <c r="F30" s="34">
        <f>-F8/F6</f>
        <v>0.10609777870549755</v>
      </c>
      <c r="G30" s="34">
        <f>-G8/G6</f>
        <v>0.10873530054444729</v>
      </c>
      <c r="H30" s="34">
        <f>-H8/H6</f>
        <v>0.10773490505090114</v>
      </c>
      <c r="I30" s="34"/>
      <c r="J30" s="34">
        <f>-J8/J6</f>
        <v>0.10780908987330785</v>
      </c>
      <c r="K30" s="34">
        <f>-K8/K6</f>
        <v>0.1372117479816754</v>
      </c>
      <c r="L30" s="34">
        <f>-L8/L6</f>
        <v>0.11426000334244008</v>
      </c>
      <c r="M30" s="34">
        <f>-M8/M6</f>
        <v>0.13470369355129189</v>
      </c>
      <c r="N30" s="34">
        <f>-N8/N6</f>
        <v>0.11905189213272639</v>
      </c>
      <c r="O30" s="34"/>
      <c r="P30" s="34">
        <f>-P8/P6</f>
        <v>0.1455957492054637</v>
      </c>
      <c r="Q30" s="34">
        <f>-Q8/Q6</f>
        <v>0.14030906101090368</v>
      </c>
      <c r="R30" s="34">
        <f>-R8/R6</f>
        <v>0.13682189046676485</v>
      </c>
      <c r="S30" s="34">
        <f>-S8/S6</f>
        <v>0.13234261238715009</v>
      </c>
      <c r="T30" s="34">
        <f>-T8/T6</f>
        <v>0.1340433955886883</v>
      </c>
      <c r="U30" s="34"/>
      <c r="V30" s="34">
        <f>-V8/V6</f>
        <v>7.5779063635560917E-2</v>
      </c>
      <c r="W30" s="34">
        <f>-W8/W6</f>
        <v>5.454039512632556E-2</v>
      </c>
      <c r="X30" s="34">
        <f>-X8/X6</f>
        <v>7.1506375638975661E-2</v>
      </c>
      <c r="Y30" s="34">
        <f>-Y8/Y6</f>
        <v>5.8737228080796941E-2</v>
      </c>
      <c r="Z30" s="34">
        <f>-Z8/Z6</f>
        <v>7.2982638049017431E-2</v>
      </c>
      <c r="AA30" s="34"/>
      <c r="AB30" s="34">
        <f>-AB8/AB6</f>
        <v>7.6119530619878611E-2</v>
      </c>
      <c r="AC30" s="34">
        <f>-AC8/AC6</f>
        <v>7.1783684715736859E-2</v>
      </c>
      <c r="AD30" s="34">
        <f>-AD8/AD6</f>
        <v>7.4876488171143979E-2</v>
      </c>
      <c r="AE30" s="34">
        <f>-AE8/AE6</f>
        <v>7.0144517187725214E-2</v>
      </c>
      <c r="AF30" s="34">
        <f>-AF8/AF6</f>
        <v>7.4605140132322251E-2</v>
      </c>
      <c r="AG30" s="34"/>
    </row>
    <row r="31" spans="2:33" s="16" customFormat="1" x14ac:dyDescent="0.25">
      <c r="B31" s="28" t="s">
        <v>83</v>
      </c>
      <c r="C31" s="28" t="s">
        <v>21</v>
      </c>
      <c r="D31" s="35">
        <f>+D30+D29</f>
        <v>0.94509189325947118</v>
      </c>
      <c r="E31" s="35">
        <f>+E30+E29</f>
        <v>0.83922151855813321</v>
      </c>
      <c r="F31" s="35">
        <f>+F30+F29</f>
        <v>0.92897569971173199</v>
      </c>
      <c r="G31" s="35">
        <f>+G30+G29</f>
        <v>0.88116242192563965</v>
      </c>
      <c r="H31" s="35">
        <f>+H30+H29</f>
        <v>0.88494232734635725</v>
      </c>
      <c r="I31" s="35"/>
      <c r="J31" s="35">
        <f t="shared" ref="J31:M31" si="27">+J30+J29</f>
        <v>0.84030223103661272</v>
      </c>
      <c r="K31" s="35">
        <f t="shared" si="27"/>
        <v>0.68272630006863722</v>
      </c>
      <c r="L31" s="35">
        <f t="shared" si="27"/>
        <v>0.83220447749766802</v>
      </c>
      <c r="M31" s="35">
        <f t="shared" si="27"/>
        <v>0.72857689899975586</v>
      </c>
      <c r="N31" s="35">
        <f t="shared" ref="N31" si="28">+N30+N29</f>
        <v>0.82352904812122385</v>
      </c>
      <c r="O31" s="35"/>
      <c r="P31" s="35">
        <f t="shared" ref="P31:S31" si="29">+P30+P29</f>
        <v>0.85149200854547979</v>
      </c>
      <c r="Q31" s="35">
        <f t="shared" si="29"/>
        <v>0.96070668158236872</v>
      </c>
      <c r="R31" s="35">
        <f t="shared" si="29"/>
        <v>0.90665141472654753</v>
      </c>
      <c r="S31" s="35">
        <f t="shared" si="29"/>
        <v>0.97834020338927652</v>
      </c>
      <c r="T31" s="35">
        <f t="shared" ref="T31" si="30">+T30+T29</f>
        <v>0.91360785247548315</v>
      </c>
      <c r="U31" s="35"/>
      <c r="V31" s="35">
        <f t="shared" ref="V31:Y31" si="31">+V30+V29</f>
        <v>0.88809349858778641</v>
      </c>
      <c r="W31" s="35">
        <f t="shared" si="31"/>
        <v>0.89089598896715216</v>
      </c>
      <c r="X31" s="35">
        <f t="shared" si="31"/>
        <v>0.94475902884683216</v>
      </c>
      <c r="Y31" s="35">
        <f t="shared" si="31"/>
        <v>0.90493301828240036</v>
      </c>
      <c r="Z31" s="35">
        <f t="shared" ref="Z31" si="32">+Z30+Z29</f>
        <v>0.97066570818756315</v>
      </c>
      <c r="AA31" s="35"/>
      <c r="AB31" s="35">
        <f t="shared" ref="AB31:AC31" si="33">+AB30+AB29</f>
        <v>1.5317166600060801</v>
      </c>
      <c r="AC31" s="35">
        <f t="shared" si="33"/>
        <v>0.95701529569660526</v>
      </c>
      <c r="AD31" s="35">
        <f t="shared" ref="AD31:AE31" si="34">+AD30+AD29</f>
        <v>1.2431456346345287</v>
      </c>
      <c r="AE31" s="35">
        <f t="shared" si="34"/>
        <v>1.0074581086247401</v>
      </c>
      <c r="AF31" s="35">
        <f t="shared" ref="AF31" si="35">+AF30+AF29</f>
        <v>0.86801036329301073</v>
      </c>
      <c r="AG31" s="35"/>
    </row>
    <row r="32" spans="2:33" s="16" customFormat="1" x14ac:dyDescent="0.25">
      <c r="B32" s="21" t="s">
        <v>84</v>
      </c>
      <c r="C32" s="28" t="s">
        <v>21</v>
      </c>
      <c r="D32" s="34">
        <f>+(D6+D11)/D6</f>
        <v>0.94600434877115058</v>
      </c>
      <c r="E32" s="34">
        <f>+(E6+E11)/E6</f>
        <v>0.93107083622045073</v>
      </c>
      <c r="F32" s="34">
        <f>+(F6+F11)/F6</f>
        <v>0.94470386291652353</v>
      </c>
      <c r="G32" s="34">
        <f>+(G6+G11)/G6</f>
        <v>0.9351757178215987</v>
      </c>
      <c r="H32" s="34">
        <f>+(H6+H11)/H6</f>
        <v>0.93780761923248535</v>
      </c>
      <c r="I32" s="34"/>
      <c r="J32" s="34">
        <f>+(J6+J11)/J6</f>
        <v>0.90843067533622945</v>
      </c>
      <c r="K32" s="34">
        <f>+(K6+K11)/K6</f>
        <v>0.89349450106175565</v>
      </c>
      <c r="L32" s="34">
        <f>+(L6+L11)/L6</f>
        <v>0.89607279581596988</v>
      </c>
      <c r="M32" s="34">
        <f>+(M6+M11)/M6</f>
        <v>0.89132381471504107</v>
      </c>
      <c r="N32" s="34">
        <f>+(N6+N11)/N6</f>
        <v>0.89588980264021567</v>
      </c>
      <c r="O32" s="34"/>
      <c r="P32" s="34">
        <f>+(P6+P11)/P6</f>
        <v>0.97719652869652074</v>
      </c>
      <c r="Q32" s="34">
        <f>+(Q6+Q11)/Q6</f>
        <v>0.95381520074970816</v>
      </c>
      <c r="R32" s="34">
        <f>+(R6+R11)/R6</f>
        <v>0.98918673216981734</v>
      </c>
      <c r="S32" s="34">
        <f>+(S6+S11)/S6</f>
        <v>0.95795879435452125</v>
      </c>
      <c r="T32" s="34">
        <f>+(T6+T11)/T6</f>
        <v>0.95437632090499058</v>
      </c>
      <c r="U32" s="34"/>
      <c r="V32" s="34">
        <f>+(V6+V11)/V6</f>
        <v>0.98710572427591237</v>
      </c>
      <c r="W32" s="34">
        <f>+(W6+W11)/W6</f>
        <v>0.98434247390914087</v>
      </c>
      <c r="X32" s="34">
        <f>+(X6+X11)/X6</f>
        <v>0.98695177409095836</v>
      </c>
      <c r="Y32" s="34">
        <f>+(Y6+Y11)/Y6</f>
        <v>0.98384146302621123</v>
      </c>
      <c r="Z32" s="34">
        <f>+(Z6+Z11)/Z6</f>
        <v>0.98521642604815995</v>
      </c>
      <c r="AA32" s="34"/>
      <c r="AB32" s="34">
        <f>+(AB6+AB11)/AB6</f>
        <v>0.95173705364677597</v>
      </c>
      <c r="AC32" s="34">
        <f>+(AC6+AC11)/AC6</f>
        <v>0.91666440183766251</v>
      </c>
      <c r="AD32" s="34">
        <f>+(AD6+AD11)/AD6</f>
        <v>0.95226112540834118</v>
      </c>
      <c r="AE32" s="34">
        <f>+(AE6+AE11)/AE6</f>
        <v>0.92109736754872151</v>
      </c>
      <c r="AF32" s="34">
        <f>+(AF6+AF11)/AF6</f>
        <v>0.94787873613192841</v>
      </c>
      <c r="AG32" s="34"/>
    </row>
    <row r="33" spans="2:33" s="16" customFormat="1" x14ac:dyDescent="0.25">
      <c r="B33" s="3"/>
      <c r="C33" s="3"/>
      <c r="D33" s="25"/>
      <c r="E33" s="25"/>
      <c r="F33" s="25"/>
      <c r="G33" s="25"/>
      <c r="H33" s="25"/>
      <c r="J33" s="25"/>
      <c r="K33" s="25"/>
      <c r="L33" s="25"/>
      <c r="M33" s="25"/>
      <c r="N33" s="25"/>
      <c r="P33" s="25"/>
      <c r="Q33" s="25"/>
      <c r="R33" s="25"/>
      <c r="S33" s="25"/>
      <c r="T33" s="25"/>
      <c r="V33" s="25"/>
      <c r="W33" s="25"/>
      <c r="X33" s="25"/>
      <c r="Y33" s="25"/>
      <c r="Z33" s="25"/>
      <c r="AB33" s="25"/>
      <c r="AC33" s="25"/>
      <c r="AD33" s="25"/>
      <c r="AE33" s="25"/>
      <c r="AF33" s="25"/>
    </row>
    <row r="34" spans="2:33" s="16" customFormat="1" x14ac:dyDescent="0.25">
      <c r="B34" s="54" t="s">
        <v>94</v>
      </c>
      <c r="C34" s="3"/>
      <c r="D34" s="25"/>
      <c r="E34" s="25"/>
      <c r="F34" s="25"/>
      <c r="G34" s="25"/>
      <c r="H34" s="25"/>
      <c r="J34" s="25"/>
      <c r="K34" s="25"/>
      <c r="L34" s="25"/>
      <c r="M34" s="25"/>
      <c r="N34" s="25"/>
      <c r="P34" s="25"/>
      <c r="Q34" s="25"/>
      <c r="R34" s="25"/>
      <c r="S34" s="25"/>
      <c r="T34" s="25"/>
      <c r="V34" s="25"/>
      <c r="W34" s="25"/>
      <c r="X34" s="25"/>
      <c r="Y34" s="25"/>
      <c r="Z34" s="25"/>
      <c r="AB34" s="25"/>
      <c r="AC34" s="25"/>
      <c r="AD34" s="25"/>
      <c r="AE34" s="25"/>
      <c r="AF34" s="25"/>
    </row>
    <row r="35" spans="2:33" s="16" customFormat="1" x14ac:dyDescent="0.25">
      <c r="B35" s="3"/>
      <c r="C35" s="3"/>
      <c r="D35" s="25"/>
      <c r="E35" s="25"/>
      <c r="F35" s="25"/>
      <c r="G35" s="25"/>
      <c r="H35" s="25"/>
      <c r="J35" s="25"/>
      <c r="K35" s="25"/>
      <c r="L35" s="25"/>
      <c r="M35" s="25"/>
      <c r="N35" s="25"/>
      <c r="P35" s="25"/>
      <c r="Q35" s="25"/>
      <c r="R35" s="25"/>
      <c r="S35" s="25"/>
      <c r="T35" s="25"/>
      <c r="V35" s="25"/>
      <c r="W35" s="25"/>
      <c r="X35" s="25"/>
      <c r="Y35" s="25"/>
      <c r="Z35" s="25"/>
      <c r="AB35" s="25"/>
      <c r="AC35" s="25"/>
      <c r="AD35" s="25"/>
      <c r="AE35" s="25"/>
      <c r="AF35" s="25"/>
    </row>
    <row r="36" spans="2:33" ht="25.5" customHeight="1" x14ac:dyDescent="0.25">
      <c r="B36" s="9"/>
      <c r="C36" s="9"/>
      <c r="D36" s="23" t="str">
        <f>+D3</f>
        <v>Q2
2024</v>
      </c>
      <c r="E36" s="23" t="str">
        <f>+E3</f>
        <v>Q2
 2023</v>
      </c>
      <c r="F36" s="23" t="str">
        <f>+F3</f>
        <v>H1
 2024</v>
      </c>
      <c r="G36" s="23" t="str">
        <f>+G3</f>
        <v>H1
 2023</v>
      </c>
      <c r="H36" s="23" t="str">
        <f>+H3</f>
        <v>FY
2023</v>
      </c>
      <c r="J36" s="25"/>
      <c r="K36" s="25"/>
      <c r="L36" s="25"/>
      <c r="M36" s="25"/>
      <c r="N36" s="25"/>
      <c r="Q36" s="25"/>
      <c r="R36" s="25"/>
      <c r="S36" s="25"/>
      <c r="T36" s="25"/>
      <c r="U36" s="25"/>
      <c r="W36" s="25"/>
      <c r="X36" s="25"/>
      <c r="Y36" s="25"/>
      <c r="Z36" s="25"/>
      <c r="AA36" s="25"/>
      <c r="AC36" s="25"/>
      <c r="AD36" s="25"/>
      <c r="AE36" s="25"/>
      <c r="AF36" s="25"/>
      <c r="AG36" s="25"/>
    </row>
    <row r="37" spans="2:33" ht="5.0999999999999996" customHeight="1" x14ac:dyDescent="0.25">
      <c r="B37" s="2"/>
      <c r="C37" s="2"/>
      <c r="D37" s="4"/>
      <c r="E37" s="4"/>
      <c r="F37" s="4"/>
      <c r="G37" s="4"/>
      <c r="H37" s="4"/>
      <c r="J37" s="25"/>
      <c r="K37" s="25"/>
      <c r="L37" s="25"/>
      <c r="M37" s="25"/>
      <c r="N37" s="25"/>
      <c r="Q37" s="25"/>
    </row>
    <row r="38" spans="2:33" x14ac:dyDescent="0.25">
      <c r="B38" s="36" t="s">
        <v>85</v>
      </c>
      <c r="C38" s="36"/>
      <c r="D38" s="21"/>
      <c r="E38" s="21"/>
      <c r="F38" s="21"/>
      <c r="G38" s="21"/>
      <c r="H38" s="21"/>
      <c r="J38" s="25"/>
      <c r="K38" s="25"/>
      <c r="L38" s="25"/>
      <c r="M38" s="25"/>
      <c r="N38" s="25"/>
      <c r="Q38" s="25"/>
      <c r="R38" s="25"/>
      <c r="S38" s="25"/>
      <c r="T38" s="25"/>
      <c r="U38" s="25"/>
      <c r="W38" s="25"/>
      <c r="X38" s="25"/>
      <c r="Y38" s="25"/>
      <c r="Z38" s="25"/>
      <c r="AA38" s="25"/>
      <c r="AC38" s="25"/>
      <c r="AD38" s="25"/>
      <c r="AE38" s="25"/>
      <c r="AF38" s="25"/>
      <c r="AG38" s="25"/>
    </row>
    <row r="39" spans="2:33" x14ac:dyDescent="0.25">
      <c r="B39" s="21" t="s">
        <v>14</v>
      </c>
      <c r="C39" s="21" t="s">
        <v>20</v>
      </c>
      <c r="D39" s="64">
        <v>271.23163032000002</v>
      </c>
      <c r="E39" s="64">
        <v>-169.87622751568477</v>
      </c>
      <c r="F39" s="64">
        <v>621.32812855000009</v>
      </c>
      <c r="G39" s="64">
        <v>465.18655253928551</v>
      </c>
      <c r="H39" s="64">
        <v>1328.0250535111127</v>
      </c>
      <c r="J39" s="25"/>
      <c r="K39" s="25"/>
      <c r="L39" s="25"/>
      <c r="M39" s="25"/>
      <c r="N39" s="25"/>
      <c r="Q39" s="25"/>
      <c r="R39" s="25"/>
      <c r="S39" s="25"/>
      <c r="T39" s="25"/>
      <c r="U39" s="25"/>
      <c r="W39" s="25"/>
      <c r="X39" s="25"/>
      <c r="Y39" s="25"/>
      <c r="Z39" s="25"/>
      <c r="AA39" s="25"/>
      <c r="AC39" s="25"/>
      <c r="AD39" s="25"/>
      <c r="AE39" s="25"/>
      <c r="AF39" s="25"/>
      <c r="AG39" s="25"/>
    </row>
    <row r="40" spans="2:33" x14ac:dyDescent="0.25">
      <c r="B40" s="21" t="s">
        <v>15</v>
      </c>
      <c r="C40" s="21" t="s">
        <v>20</v>
      </c>
      <c r="D40" s="64">
        <v>0</v>
      </c>
      <c r="E40" s="64">
        <v>-10.312320794315108</v>
      </c>
      <c r="F40" s="64">
        <v>0</v>
      </c>
      <c r="G40" s="64">
        <v>15.432213360714472</v>
      </c>
      <c r="H40" s="64">
        <v>43.60721385888732</v>
      </c>
      <c r="J40" s="25"/>
      <c r="K40" s="25"/>
      <c r="L40" s="25"/>
      <c r="M40" s="25"/>
      <c r="N40" s="25"/>
      <c r="Q40" s="25"/>
      <c r="R40" s="25"/>
      <c r="S40" s="25"/>
      <c r="U40" s="25"/>
      <c r="V40" s="25"/>
      <c r="W40" s="25"/>
      <c r="X40" s="25"/>
      <c r="Y40" s="25"/>
      <c r="AA40" s="25"/>
      <c r="AB40" s="25"/>
      <c r="AC40" s="25"/>
      <c r="AD40" s="25"/>
      <c r="AE40" s="25"/>
    </row>
    <row r="41" spans="2:33" x14ac:dyDescent="0.25">
      <c r="B41" s="30" t="s">
        <v>56</v>
      </c>
      <c r="C41" s="30" t="s">
        <v>20</v>
      </c>
      <c r="D41" s="65">
        <f>SUM(D39:D40)</f>
        <v>271.23163032000002</v>
      </c>
      <c r="E41" s="65">
        <f>SUM(E39:E40)</f>
        <v>-180.18854830999987</v>
      </c>
      <c r="F41" s="65">
        <f>SUM(F39:F40)</f>
        <v>621.32812855000009</v>
      </c>
      <c r="G41" s="65">
        <f>SUM(G39:G40)</f>
        <v>480.61876589999997</v>
      </c>
      <c r="H41" s="65">
        <f>SUM(H39:H40)</f>
        <v>1371.6322673699999</v>
      </c>
      <c r="J41" s="25"/>
      <c r="K41" s="25"/>
      <c r="L41" s="25"/>
      <c r="M41" s="25"/>
      <c r="N41" s="25"/>
      <c r="Q41" s="25"/>
      <c r="R41" s="25"/>
      <c r="S41" s="25"/>
      <c r="U41" s="25"/>
      <c r="V41" s="25"/>
      <c r="W41" s="25"/>
      <c r="X41" s="25"/>
      <c r="Y41" s="25"/>
      <c r="AA41" s="25"/>
      <c r="AB41" s="25"/>
      <c r="AC41" s="25"/>
      <c r="AD41" s="25"/>
      <c r="AE41" s="25"/>
    </row>
    <row r="42" spans="2:33" x14ac:dyDescent="0.25">
      <c r="B42" s="38"/>
      <c r="C42" s="38"/>
      <c r="D42" s="39"/>
      <c r="E42" s="39"/>
      <c r="F42" s="39"/>
      <c r="G42" s="39"/>
      <c r="H42" s="39"/>
      <c r="J42" s="25"/>
      <c r="K42" s="25"/>
      <c r="L42" s="25"/>
      <c r="M42" s="25"/>
      <c r="N42" s="25"/>
      <c r="Q42" s="25"/>
      <c r="R42" s="25"/>
      <c r="S42" s="25"/>
      <c r="U42" s="25"/>
      <c r="V42" s="25"/>
      <c r="W42" s="25"/>
      <c r="X42" s="25"/>
      <c r="Y42" s="25"/>
      <c r="AA42" s="25"/>
      <c r="AB42" s="25"/>
      <c r="AC42" s="25"/>
      <c r="AD42" s="25"/>
      <c r="AE42" s="25"/>
    </row>
    <row r="43" spans="2:33" x14ac:dyDescent="0.25">
      <c r="B43" s="21" t="s">
        <v>16</v>
      </c>
      <c r="C43" s="21" t="s">
        <v>20</v>
      </c>
      <c r="D43" s="64">
        <v>20847.874090057489</v>
      </c>
      <c r="E43" s="66">
        <v>15712.9</v>
      </c>
      <c r="F43" s="66">
        <v>20847.874090057489</v>
      </c>
      <c r="G43" s="66">
        <v>15211.54</v>
      </c>
      <c r="H43" s="64">
        <v>16762.125939968177</v>
      </c>
      <c r="J43" s="25"/>
      <c r="K43" s="25"/>
      <c r="L43" s="25"/>
      <c r="M43" s="25"/>
      <c r="N43" s="25"/>
      <c r="Q43" s="25"/>
      <c r="R43" s="25"/>
      <c r="S43" s="25"/>
      <c r="U43" s="25"/>
      <c r="V43" s="25"/>
      <c r="W43" s="25"/>
      <c r="X43" s="25"/>
      <c r="Y43" s="25"/>
      <c r="AA43" s="25"/>
      <c r="AB43" s="25"/>
      <c r="AC43" s="25"/>
      <c r="AD43" s="25"/>
      <c r="AE43" s="25"/>
    </row>
    <row r="44" spans="2:33" x14ac:dyDescent="0.25">
      <c r="B44" s="21" t="s">
        <v>17</v>
      </c>
      <c r="C44" s="21" t="s">
        <v>20</v>
      </c>
      <c r="D44" s="64">
        <v>0</v>
      </c>
      <c r="E44" s="66">
        <v>1619.6</v>
      </c>
      <c r="F44" s="66">
        <v>0</v>
      </c>
      <c r="G44" s="66">
        <v>504.64</v>
      </c>
      <c r="H44" s="64">
        <v>550.40347970941241</v>
      </c>
      <c r="J44" s="25"/>
      <c r="K44" s="25"/>
      <c r="L44" s="25"/>
      <c r="M44" s="25"/>
      <c r="N44" s="25"/>
      <c r="Q44" s="49"/>
      <c r="R44" s="49"/>
      <c r="S44" s="49"/>
      <c r="U44" s="49"/>
      <c r="V44" s="49"/>
      <c r="W44" s="49"/>
      <c r="X44" s="49"/>
      <c r="Y44" s="49"/>
      <c r="AA44" s="49"/>
      <c r="AB44" s="49"/>
      <c r="AC44" s="49"/>
      <c r="AD44" s="49"/>
      <c r="AE44" s="49"/>
    </row>
    <row r="45" spans="2:33" x14ac:dyDescent="0.25">
      <c r="B45" s="30" t="s">
        <v>57</v>
      </c>
      <c r="C45" s="30" t="s">
        <v>20</v>
      </c>
      <c r="D45" s="65">
        <f>SUM(D43:D44)</f>
        <v>20847.874090057489</v>
      </c>
      <c r="E45" s="65">
        <f>SUM(E43:E44)</f>
        <v>17332.5</v>
      </c>
      <c r="F45" s="65">
        <f>SUM(F43:F44)</f>
        <v>20847.874090057489</v>
      </c>
      <c r="G45" s="65">
        <f>SUM(G43:G44)</f>
        <v>15716.18</v>
      </c>
      <c r="H45" s="65">
        <f>SUM(H43:H44)</f>
        <v>17312.52941967759</v>
      </c>
      <c r="J45" s="25"/>
      <c r="K45" s="25"/>
      <c r="L45" s="25"/>
      <c r="M45" s="25"/>
      <c r="N45" s="25"/>
      <c r="Q45" s="49"/>
      <c r="R45" s="49"/>
      <c r="S45" s="49"/>
      <c r="U45" s="49"/>
      <c r="V45" s="49"/>
      <c r="W45" s="49"/>
      <c r="X45" s="49"/>
      <c r="Y45" s="49"/>
      <c r="AA45" s="49"/>
      <c r="AB45" s="49"/>
      <c r="AC45" s="49"/>
      <c r="AD45" s="49"/>
      <c r="AE45" s="49"/>
    </row>
    <row r="46" spans="2:33" x14ac:dyDescent="0.25">
      <c r="B46" s="38"/>
      <c r="C46" s="21"/>
      <c r="D46" s="40"/>
      <c r="E46" s="40"/>
      <c r="F46" s="40"/>
      <c r="G46" s="40"/>
      <c r="H46" s="40"/>
      <c r="J46" s="25"/>
      <c r="K46" s="25"/>
      <c r="L46" s="25"/>
      <c r="M46" s="25"/>
      <c r="N46" s="25"/>
      <c r="Q46" s="49"/>
      <c r="R46" s="49"/>
      <c r="S46" s="49"/>
      <c r="U46" s="49"/>
      <c r="V46" s="49"/>
      <c r="W46" s="49"/>
      <c r="X46" s="49"/>
      <c r="Y46" s="49"/>
      <c r="AA46" s="49"/>
      <c r="AB46" s="49"/>
      <c r="AC46" s="49"/>
      <c r="AD46" s="49"/>
      <c r="AE46" s="49"/>
    </row>
    <row r="47" spans="2:33" x14ac:dyDescent="0.25">
      <c r="B47" s="21" t="s">
        <v>18</v>
      </c>
      <c r="C47" s="21" t="s">
        <v>21</v>
      </c>
      <c r="D47" s="34">
        <f t="shared" ref="D47:E49" si="36">D39/D43</f>
        <v>1.3010037817206142E-2</v>
      </c>
      <c r="E47" s="34">
        <f t="shared" si="36"/>
        <v>-1.0811258743814622E-2</v>
      </c>
      <c r="F47" s="34">
        <f t="shared" ref="F47:G47" si="37">F39/F43</f>
        <v>2.9802949013699016E-2</v>
      </c>
      <c r="G47" s="34">
        <f t="shared" si="37"/>
        <v>3.05811609172566E-2</v>
      </c>
      <c r="H47" s="34">
        <f t="shared" ref="H47" si="38">H39/H43</f>
        <v>7.9227721964821002E-2</v>
      </c>
      <c r="J47" s="25"/>
      <c r="K47" s="25"/>
      <c r="L47" s="25"/>
      <c r="M47" s="25"/>
      <c r="N47" s="25"/>
      <c r="Q47" s="49"/>
      <c r="R47" s="49"/>
      <c r="S47" s="49"/>
      <c r="U47" s="49"/>
      <c r="V47" s="49"/>
      <c r="W47" s="49"/>
      <c r="X47" s="49"/>
      <c r="Y47" s="49"/>
      <c r="AA47" s="49"/>
      <c r="AB47" s="49"/>
      <c r="AC47" s="49"/>
      <c r="AD47" s="49"/>
      <c r="AE47" s="49"/>
    </row>
    <row r="48" spans="2:33" x14ac:dyDescent="0.25">
      <c r="B48" s="21" t="s">
        <v>19</v>
      </c>
      <c r="C48" s="21" t="s">
        <v>21</v>
      </c>
      <c r="D48" s="34"/>
      <c r="E48" s="34">
        <f t="shared" si="36"/>
        <v>-6.367202268655908E-3</v>
      </c>
      <c r="F48" s="34"/>
      <c r="G48" s="34">
        <f t="shared" ref="G48" si="39">G40/G44</f>
        <v>3.0580638397103822E-2</v>
      </c>
      <c r="H48" s="34">
        <f t="shared" ref="H48" si="40">H40/H44</f>
        <v>7.9227721964820988E-2</v>
      </c>
      <c r="J48" s="25"/>
      <c r="K48" s="25"/>
      <c r="L48" s="25"/>
      <c r="M48" s="25"/>
      <c r="N48" s="25"/>
      <c r="Q48" s="49"/>
      <c r="R48" s="49"/>
      <c r="S48" s="49"/>
      <c r="U48" s="49"/>
      <c r="V48" s="49"/>
      <c r="W48" s="49"/>
      <c r="X48" s="49"/>
      <c r="Y48" s="49"/>
      <c r="AA48" s="49"/>
      <c r="AB48" s="49"/>
      <c r="AC48" s="49"/>
      <c r="AD48" s="49"/>
      <c r="AE48" s="49"/>
    </row>
    <row r="49" spans="1:31" x14ac:dyDescent="0.25">
      <c r="B49" s="30" t="s">
        <v>56</v>
      </c>
      <c r="C49" s="30" t="s">
        <v>21</v>
      </c>
      <c r="D49" s="41">
        <f t="shared" si="36"/>
        <v>1.3010037817206142E-2</v>
      </c>
      <c r="E49" s="41">
        <f t="shared" si="36"/>
        <v>-1.0395992979085526E-2</v>
      </c>
      <c r="F49" s="41">
        <f t="shared" ref="F49:G49" si="41">F41/F45</f>
        <v>2.9802949013699016E-2</v>
      </c>
      <c r="G49" s="41">
        <f t="shared" si="41"/>
        <v>3.0581144139351927E-2</v>
      </c>
      <c r="H49" s="41">
        <f t="shared" ref="H49" si="42">H41/H45</f>
        <v>7.9227721964821002E-2</v>
      </c>
      <c r="J49" s="25"/>
      <c r="K49" s="25"/>
      <c r="L49" s="25"/>
      <c r="M49" s="25"/>
      <c r="N49" s="25"/>
      <c r="Q49" s="49"/>
      <c r="R49" s="49"/>
      <c r="S49" s="49"/>
      <c r="U49" s="49"/>
      <c r="V49" s="49"/>
      <c r="W49" s="49"/>
      <c r="X49" s="49"/>
      <c r="Y49" s="49"/>
      <c r="AA49" s="49"/>
      <c r="AB49" s="49"/>
      <c r="AC49" s="49"/>
      <c r="AD49" s="49"/>
      <c r="AE49" s="49"/>
    </row>
    <row r="50" spans="1:31" x14ac:dyDescent="0.25">
      <c r="B50" s="21"/>
      <c r="C50" s="21"/>
      <c r="D50" s="34"/>
      <c r="E50" s="34"/>
      <c r="F50" s="34"/>
      <c r="G50" s="34"/>
      <c r="H50" s="34"/>
      <c r="J50" s="25"/>
      <c r="K50" s="25"/>
      <c r="L50" s="25"/>
      <c r="M50" s="25"/>
      <c r="N50" s="25"/>
      <c r="Q50" s="49"/>
      <c r="R50" s="49"/>
      <c r="S50" s="49"/>
      <c r="U50" s="49"/>
      <c r="V50" s="49"/>
      <c r="W50" s="49"/>
      <c r="X50" s="49"/>
      <c r="Y50" s="49"/>
      <c r="AA50" s="49"/>
      <c r="AB50" s="49"/>
      <c r="AC50" s="49"/>
      <c r="AD50" s="49"/>
      <c r="AE50" s="49"/>
    </row>
    <row r="51" spans="1:31" x14ac:dyDescent="0.25">
      <c r="B51" s="21" t="s">
        <v>33</v>
      </c>
      <c r="C51" s="21" t="s">
        <v>20</v>
      </c>
      <c r="D51" s="64">
        <v>9.8936352540835735</v>
      </c>
      <c r="E51" s="64">
        <v>-157.24</v>
      </c>
      <c r="F51" s="64">
        <v>201.01743558162437</v>
      </c>
      <c r="G51" s="64">
        <v>269.5</v>
      </c>
      <c r="H51" s="64">
        <v>264.89352129300198</v>
      </c>
      <c r="J51" s="25"/>
      <c r="K51" s="25"/>
      <c r="L51" s="25"/>
      <c r="M51" s="25"/>
      <c r="N51" s="25"/>
      <c r="Q51" s="49"/>
      <c r="R51" s="49"/>
      <c r="S51" s="49"/>
      <c r="U51" s="49"/>
      <c r="V51" s="49"/>
      <c r="W51" s="49"/>
      <c r="X51" s="49"/>
      <c r="Y51" s="49"/>
      <c r="AA51" s="49"/>
      <c r="AB51" s="49"/>
      <c r="AC51" s="49"/>
      <c r="AD51" s="49"/>
      <c r="AE51" s="49"/>
    </row>
    <row r="52" spans="1:31" x14ac:dyDescent="0.25">
      <c r="B52" s="21" t="s">
        <v>32</v>
      </c>
      <c r="C52" s="21" t="s">
        <v>20</v>
      </c>
      <c r="D52" s="64">
        <v>261.33799507393644</v>
      </c>
      <c r="E52" s="64">
        <v>-22.94</v>
      </c>
      <c r="F52" s="64">
        <v>420.3106930039591</v>
      </c>
      <c r="G52" s="64">
        <v>211.1</v>
      </c>
      <c r="H52" s="64">
        <v>1106.73874582033</v>
      </c>
      <c r="J52" s="25"/>
      <c r="K52" s="25"/>
      <c r="L52" s="25"/>
      <c r="M52" s="25"/>
      <c r="N52" s="25"/>
      <c r="Q52" s="49"/>
      <c r="R52" s="49"/>
      <c r="S52" s="49"/>
      <c r="U52" s="49"/>
      <c r="V52" s="49"/>
      <c r="W52" s="49"/>
      <c r="X52" s="49"/>
      <c r="Y52" s="49"/>
      <c r="AA52" s="49"/>
      <c r="AB52" s="49"/>
      <c r="AC52" s="49"/>
      <c r="AD52" s="49"/>
      <c r="AE52" s="49"/>
    </row>
    <row r="53" spans="1:31" x14ac:dyDescent="0.25">
      <c r="B53" s="30" t="s">
        <v>56</v>
      </c>
      <c r="C53" s="30" t="s">
        <v>20</v>
      </c>
      <c r="D53" s="65">
        <f>SUM(D51:D52)</f>
        <v>271.23163032802</v>
      </c>
      <c r="E53" s="65">
        <f>SUM(E51:E52)</f>
        <v>-180.18</v>
      </c>
      <c r="F53" s="65">
        <f>SUM(F51:F52)</f>
        <v>621.3281285855835</v>
      </c>
      <c r="G53" s="65">
        <f>SUM(G51:G52)</f>
        <v>480.6</v>
      </c>
      <c r="H53" s="65">
        <f>SUM(H51:H52)</f>
        <v>1371.6322671133321</v>
      </c>
      <c r="J53" s="25"/>
      <c r="K53" s="25"/>
      <c r="L53" s="25"/>
      <c r="M53" s="25"/>
      <c r="N53" s="25"/>
      <c r="Q53" s="49"/>
      <c r="R53" s="49"/>
      <c r="S53" s="49"/>
      <c r="U53" s="49"/>
      <c r="V53" s="49"/>
      <c r="W53" s="49"/>
      <c r="X53" s="49"/>
      <c r="Y53" s="49"/>
      <c r="AA53" s="49"/>
      <c r="AB53" s="49"/>
      <c r="AC53" s="49"/>
      <c r="AD53" s="49"/>
      <c r="AE53" s="49"/>
    </row>
    <row r="54" spans="1:31" x14ac:dyDescent="0.25">
      <c r="B54" s="21"/>
      <c r="C54" s="21"/>
      <c r="D54" s="40"/>
      <c r="E54" s="40"/>
      <c r="F54" s="40"/>
      <c r="G54" s="40"/>
      <c r="H54" s="40"/>
      <c r="J54" s="25"/>
      <c r="K54" s="25"/>
      <c r="L54" s="25"/>
      <c r="M54" s="25"/>
      <c r="N54" s="25"/>
      <c r="Q54" s="49"/>
      <c r="R54" s="49"/>
      <c r="S54" s="49"/>
      <c r="U54" s="49"/>
      <c r="V54" s="49"/>
      <c r="W54" s="49"/>
      <c r="X54" s="49"/>
      <c r="Y54" s="49"/>
      <c r="AA54" s="49"/>
      <c r="AB54" s="49"/>
      <c r="AC54" s="49"/>
      <c r="AD54" s="49"/>
      <c r="AE54" s="49"/>
    </row>
    <row r="55" spans="1:31" x14ac:dyDescent="0.25">
      <c r="B55" s="42" t="s">
        <v>28</v>
      </c>
      <c r="C55" s="21" t="s">
        <v>20</v>
      </c>
      <c r="D55" s="67">
        <v>3009.3903790419035</v>
      </c>
      <c r="E55" s="66">
        <v>2887.7</v>
      </c>
      <c r="F55" s="66">
        <v>3009.3903790419035</v>
      </c>
      <c r="G55" s="66">
        <v>2438.5</v>
      </c>
      <c r="H55" s="67">
        <v>2706.4405743616298</v>
      </c>
      <c r="J55" s="25"/>
      <c r="K55" s="25"/>
      <c r="L55" s="25"/>
      <c r="M55" s="25"/>
      <c r="N55" s="25"/>
      <c r="Q55" s="49"/>
      <c r="R55" s="49"/>
      <c r="S55" s="49"/>
      <c r="U55" s="49"/>
      <c r="V55" s="49"/>
      <c r="W55" s="49"/>
      <c r="X55" s="49"/>
      <c r="Y55" s="49"/>
      <c r="AA55" s="49"/>
      <c r="AB55" s="49"/>
      <c r="AC55" s="49"/>
      <c r="AD55" s="49"/>
      <c r="AE55" s="49"/>
    </row>
    <row r="56" spans="1:31" x14ac:dyDescent="0.25">
      <c r="B56" s="21" t="s">
        <v>29</v>
      </c>
      <c r="C56" s="21" t="s">
        <v>20</v>
      </c>
      <c r="D56" s="67">
        <v>17838.483711015582</v>
      </c>
      <c r="E56" s="66">
        <v>14444.8</v>
      </c>
      <c r="F56" s="66">
        <v>17838.483711015582</v>
      </c>
      <c r="G56" s="66">
        <v>13277.7</v>
      </c>
      <c r="H56" s="67">
        <v>14606.088845316001</v>
      </c>
      <c r="J56" s="25"/>
      <c r="K56" s="25"/>
      <c r="L56" s="25"/>
      <c r="M56" s="25"/>
      <c r="N56" s="25"/>
      <c r="Q56" s="49"/>
      <c r="R56" s="49"/>
      <c r="S56" s="49"/>
      <c r="U56" s="49"/>
      <c r="V56" s="49"/>
      <c r="W56" s="49"/>
      <c r="X56" s="49"/>
      <c r="Y56" s="49"/>
      <c r="AA56" s="49"/>
      <c r="AB56" s="49"/>
      <c r="AC56" s="49"/>
      <c r="AD56" s="49"/>
      <c r="AE56" s="49"/>
    </row>
    <row r="57" spans="1:31" x14ac:dyDescent="0.25">
      <c r="A57" s="8"/>
      <c r="B57" s="30" t="s">
        <v>57</v>
      </c>
      <c r="C57" s="30" t="s">
        <v>20</v>
      </c>
      <c r="D57" s="65">
        <f>SUM(D55:D56)</f>
        <v>20847.874090057485</v>
      </c>
      <c r="E57" s="65">
        <f>SUM(E55:E56)</f>
        <v>17332.5</v>
      </c>
      <c r="F57" s="65">
        <f>SUM(F55:F56)</f>
        <v>20847.874090057485</v>
      </c>
      <c r="G57" s="65">
        <f>SUM(G55:G56)</f>
        <v>15716.2</v>
      </c>
      <c r="H57" s="65">
        <f>SUM(H55:H56)</f>
        <v>17312.52941967763</v>
      </c>
      <c r="J57" s="25"/>
      <c r="K57" s="25"/>
      <c r="L57" s="25"/>
      <c r="M57" s="25"/>
      <c r="N57" s="25"/>
      <c r="Q57" s="49"/>
      <c r="R57" s="49"/>
      <c r="S57" s="49"/>
      <c r="U57" s="49"/>
      <c r="V57" s="49"/>
      <c r="W57" s="49"/>
      <c r="X57" s="49"/>
      <c r="Y57" s="49"/>
      <c r="AA57" s="49"/>
      <c r="AB57" s="49"/>
      <c r="AC57" s="49"/>
      <c r="AD57" s="49"/>
      <c r="AE57" s="49"/>
    </row>
    <row r="58" spans="1:31" x14ac:dyDescent="0.25">
      <c r="A58" s="8"/>
      <c r="B58" s="38"/>
      <c r="C58" s="21"/>
      <c r="D58" s="40"/>
      <c r="E58" s="40"/>
      <c r="F58" s="40"/>
      <c r="G58" s="40"/>
      <c r="H58" s="40"/>
      <c r="J58" s="25"/>
      <c r="K58" s="25"/>
      <c r="L58" s="25"/>
      <c r="M58" s="25"/>
      <c r="N58" s="25"/>
      <c r="Q58" s="49"/>
      <c r="R58" s="49"/>
      <c r="S58" s="49"/>
      <c r="U58" s="49"/>
      <c r="V58" s="49"/>
      <c r="W58" s="49"/>
      <c r="X58" s="49"/>
      <c r="Y58" s="49"/>
      <c r="AA58" s="49"/>
      <c r="AB58" s="49"/>
      <c r="AC58" s="49"/>
      <c r="AD58" s="49"/>
      <c r="AE58" s="49"/>
    </row>
    <row r="59" spans="1:31" x14ac:dyDescent="0.25">
      <c r="B59" s="21" t="s">
        <v>30</v>
      </c>
      <c r="C59" s="21" t="s">
        <v>21</v>
      </c>
      <c r="D59" s="34">
        <f t="shared" ref="D59:E61" si="43">D51/D55</f>
        <v>3.2875878526711444E-3</v>
      </c>
      <c r="E59" s="34">
        <f t="shared" si="43"/>
        <v>-5.4451639713266622E-2</v>
      </c>
      <c r="F59" s="34">
        <f t="shared" ref="F59:G59" si="44">F51/F55</f>
        <v>6.6796729657128129E-2</v>
      </c>
      <c r="G59" s="34">
        <f t="shared" si="44"/>
        <v>0.11051876153372975</v>
      </c>
      <c r="H59" s="34">
        <f t="shared" ref="H59" si="45">H51/H55</f>
        <v>9.7875240196427599E-2</v>
      </c>
      <c r="J59" s="25"/>
      <c r="K59" s="25"/>
      <c r="L59" s="25"/>
      <c r="M59" s="25"/>
      <c r="N59" s="25"/>
      <c r="Q59" s="49"/>
      <c r="R59" s="49"/>
      <c r="S59" s="49"/>
      <c r="U59" s="49"/>
      <c r="V59" s="49"/>
      <c r="W59" s="49"/>
      <c r="X59" s="49"/>
      <c r="Y59" s="49"/>
      <c r="AA59" s="49"/>
      <c r="AB59" s="49"/>
      <c r="AC59" s="49"/>
      <c r="AD59" s="49"/>
      <c r="AE59" s="49"/>
    </row>
    <row r="60" spans="1:31" x14ac:dyDescent="0.25">
      <c r="B60" s="21" t="s">
        <v>31</v>
      </c>
      <c r="C60" s="21" t="s">
        <v>21</v>
      </c>
      <c r="D60" s="43">
        <f t="shared" si="43"/>
        <v>1.4650235934153729E-2</v>
      </c>
      <c r="E60" s="43">
        <f t="shared" si="43"/>
        <v>-1.5881147540983609E-3</v>
      </c>
      <c r="F60" s="43">
        <f t="shared" ref="F60:G60" si="46">F52/F56</f>
        <v>2.3562019048985073E-2</v>
      </c>
      <c r="G60" s="43">
        <f t="shared" si="46"/>
        <v>1.5898837901142517E-2</v>
      </c>
      <c r="H60" s="43">
        <f t="shared" ref="H60" si="47">H52/H56</f>
        <v>7.5772423236713918E-2</v>
      </c>
      <c r="J60" s="25"/>
      <c r="K60" s="25"/>
      <c r="L60" s="25"/>
      <c r="M60" s="25"/>
      <c r="N60" s="25"/>
      <c r="Q60" s="49"/>
      <c r="R60" s="49"/>
      <c r="S60" s="49"/>
      <c r="U60" s="49"/>
      <c r="V60" s="49"/>
      <c r="W60" s="49"/>
      <c r="X60" s="49"/>
      <c r="Y60" s="49"/>
      <c r="AA60" s="49"/>
      <c r="AB60" s="49"/>
      <c r="AC60" s="49"/>
      <c r="AD60" s="49"/>
      <c r="AE60" s="49"/>
    </row>
    <row r="61" spans="1:31" x14ac:dyDescent="0.25">
      <c r="B61" s="30" t="s">
        <v>56</v>
      </c>
      <c r="C61" s="30" t="s">
        <v>21</v>
      </c>
      <c r="D61" s="41">
        <f t="shared" si="43"/>
        <v>1.3010037817590836E-2</v>
      </c>
      <c r="E61" s="41">
        <f t="shared" si="43"/>
        <v>-1.0395499783643444E-2</v>
      </c>
      <c r="F61" s="41">
        <f t="shared" ref="F61:G61" si="48">F53/F57</f>
        <v>2.9802949015405832E-2</v>
      </c>
      <c r="G61" s="41">
        <f t="shared" si="48"/>
        <v>3.0579911174456929E-2</v>
      </c>
      <c r="H61" s="41">
        <f t="shared" ref="H61" si="49">H53/H57</f>
        <v>7.9227721949995264E-2</v>
      </c>
      <c r="J61" s="25"/>
      <c r="K61" s="25"/>
      <c r="L61" s="25"/>
      <c r="M61" s="25"/>
      <c r="N61" s="25"/>
      <c r="Q61" s="49"/>
      <c r="R61" s="49"/>
      <c r="S61" s="49"/>
      <c r="U61" s="49"/>
      <c r="V61" s="49"/>
      <c r="W61" s="49"/>
      <c r="X61" s="49"/>
      <c r="Y61" s="49"/>
      <c r="AA61" s="49"/>
      <c r="AB61" s="49"/>
      <c r="AC61" s="49"/>
      <c r="AD61" s="49"/>
      <c r="AE61" s="49"/>
    </row>
    <row r="62" spans="1:31" x14ac:dyDescent="0.25">
      <c r="B62" s="21"/>
      <c r="C62" s="21"/>
      <c r="D62" s="34"/>
      <c r="E62" s="34"/>
      <c r="F62" s="34"/>
      <c r="G62" s="34"/>
      <c r="H62" s="34"/>
      <c r="J62" s="25"/>
      <c r="K62" s="25"/>
      <c r="L62" s="25"/>
      <c r="M62" s="25"/>
      <c r="N62" s="25"/>
      <c r="Q62" s="49"/>
      <c r="R62" s="49"/>
      <c r="S62" s="49"/>
      <c r="U62" s="49"/>
      <c r="V62" s="49"/>
      <c r="W62" s="49"/>
      <c r="X62" s="49"/>
      <c r="Y62" s="49"/>
      <c r="AA62" s="49"/>
      <c r="AB62" s="49"/>
      <c r="AC62" s="49"/>
      <c r="AD62" s="49"/>
      <c r="AE62" s="49"/>
    </row>
    <row r="63" spans="1:31" x14ac:dyDescent="0.25">
      <c r="B63" s="36" t="s">
        <v>86</v>
      </c>
      <c r="C63" s="36"/>
      <c r="D63" s="21"/>
      <c r="E63" s="21"/>
      <c r="F63" s="21"/>
      <c r="G63" s="21"/>
      <c r="H63" s="21"/>
      <c r="J63" s="25"/>
      <c r="K63" s="25"/>
      <c r="L63" s="25"/>
      <c r="M63" s="25"/>
      <c r="N63" s="25"/>
    </row>
    <row r="64" spans="1:31" x14ac:dyDescent="0.25">
      <c r="B64" s="21" t="s">
        <v>58</v>
      </c>
      <c r="C64" s="21" t="s">
        <v>20</v>
      </c>
      <c r="D64" s="64">
        <v>254.24226631999954</v>
      </c>
      <c r="E64" s="64">
        <v>218.53008274000061</v>
      </c>
      <c r="F64" s="64">
        <v>709.8258491299996</v>
      </c>
      <c r="G64" s="64">
        <v>844.71000166000044</v>
      </c>
      <c r="H64" s="64">
        <v>1509.3407343100023</v>
      </c>
      <c r="J64" s="25"/>
      <c r="K64" s="25"/>
      <c r="L64" s="25"/>
      <c r="M64" s="25"/>
      <c r="N64" s="25"/>
    </row>
    <row r="65" spans="2:16" ht="14.45" customHeight="1" x14ac:dyDescent="0.25">
      <c r="B65" s="21" t="s">
        <v>34</v>
      </c>
      <c r="C65" s="21" t="s">
        <v>20</v>
      </c>
      <c r="D65" s="64">
        <v>4652.8881003284905</v>
      </c>
      <c r="E65" s="57">
        <v>4014.6970499284898</v>
      </c>
      <c r="F65" s="57">
        <v>4613.0167046459901</v>
      </c>
      <c r="G65" s="57">
        <v>3943.7393691070392</v>
      </c>
      <c r="H65" s="57">
        <v>3999.2715601840146</v>
      </c>
      <c r="J65" s="25"/>
      <c r="K65" s="25"/>
      <c r="L65" s="25"/>
      <c r="M65" s="25"/>
      <c r="N65" s="25"/>
    </row>
    <row r="66" spans="2:16" x14ac:dyDescent="0.25">
      <c r="B66" s="30" t="s">
        <v>1</v>
      </c>
      <c r="C66" s="30" t="s">
        <v>21</v>
      </c>
      <c r="D66" s="50">
        <f>(D64/D65)*4</f>
        <v>0.21856727334753676</v>
      </c>
      <c r="E66" s="50">
        <f>(E64/E65)*4</f>
        <v>0.21773008525651327</v>
      </c>
      <c r="F66" s="50">
        <f>(F64/F65)/2*4</f>
        <v>0.30774909113816995</v>
      </c>
      <c r="G66" s="55">
        <f>(G64/G65)/2*4</f>
        <v>0.42838023642077738</v>
      </c>
      <c r="H66" s="55">
        <f>H64/H65</f>
        <v>0.37740391258665978</v>
      </c>
      <c r="J66" s="25"/>
      <c r="K66" s="25"/>
      <c r="L66" s="25"/>
      <c r="M66" s="25"/>
      <c r="N66" s="25"/>
    </row>
    <row r="67" spans="2:16" ht="5.0999999999999996" customHeight="1" x14ac:dyDescent="0.25">
      <c r="B67" s="28"/>
      <c r="C67" s="28"/>
      <c r="D67" s="21"/>
      <c r="E67" s="21"/>
      <c r="F67" s="21"/>
      <c r="G67" s="21"/>
      <c r="H67" s="21"/>
      <c r="J67" s="25"/>
      <c r="K67" s="25"/>
      <c r="L67" s="25"/>
      <c r="M67" s="25"/>
      <c r="N67" s="25"/>
      <c r="O67" s="25"/>
    </row>
    <row r="68" spans="2:16" x14ac:dyDescent="0.25">
      <c r="B68" s="21" t="s">
        <v>0</v>
      </c>
      <c r="C68" s="21" t="s">
        <v>20</v>
      </c>
      <c r="D68" s="64">
        <v>4688.0426097299996</v>
      </c>
      <c r="E68" s="64">
        <v>4045.3966181999999</v>
      </c>
      <c r="F68" s="64">
        <v>4688.0426097299996</v>
      </c>
      <c r="G68" s="64">
        <v>4045.3966181999999</v>
      </c>
      <c r="H68" s="64">
        <v>4528.5570269999998</v>
      </c>
      <c r="J68" s="25"/>
      <c r="K68" s="25"/>
      <c r="L68" s="25"/>
      <c r="M68" s="25"/>
      <c r="N68" s="25"/>
      <c r="O68" s="25"/>
    </row>
    <row r="69" spans="2:16" x14ac:dyDescent="0.25">
      <c r="B69" s="21" t="s">
        <v>87</v>
      </c>
      <c r="C69" s="21" t="s">
        <v>23</v>
      </c>
      <c r="D69" s="27">
        <f>D68*1000000/D71</f>
        <v>56.873359776900251</v>
      </c>
      <c r="E69" s="27">
        <f>E68*1000000/E71</f>
        <v>49.070350172565746</v>
      </c>
      <c r="F69" s="27">
        <f>F68*1000000/F71</f>
        <v>56.873359776900251</v>
      </c>
      <c r="G69" s="27">
        <f>G68*1000000/G71</f>
        <v>49.070350172565746</v>
      </c>
      <c r="H69" s="27">
        <f>H68*1000000/H71</f>
        <v>54.931253368037332</v>
      </c>
      <c r="I69" s="27"/>
      <c r="J69" s="25"/>
      <c r="K69" s="25"/>
      <c r="L69" s="25"/>
      <c r="M69" s="25"/>
      <c r="N69" s="25"/>
      <c r="O69" s="25"/>
    </row>
    <row r="70" spans="2:16" x14ac:dyDescent="0.25">
      <c r="B70" s="21" t="s">
        <v>92</v>
      </c>
      <c r="C70" s="21" t="s">
        <v>23</v>
      </c>
      <c r="D70" s="37">
        <f>+D64*1000000/D72</f>
        <v>3.0846524033973783</v>
      </c>
      <c r="E70" s="37">
        <f>+E64*1000000/E72</f>
        <v>2.6524796521540912</v>
      </c>
      <c r="F70" s="37">
        <f>+F64*1000000/F72</f>
        <v>8.6111446002604861</v>
      </c>
      <c r="G70" s="37">
        <f>+G64*1000000/G72</f>
        <v>10.253537903768514</v>
      </c>
      <c r="H70" s="37">
        <f>+H64*1000000/H72</f>
        <v>18.314661351596051</v>
      </c>
      <c r="I70" s="37"/>
      <c r="J70" s="25"/>
      <c r="K70" s="25"/>
      <c r="L70" s="25"/>
      <c r="M70" s="25"/>
      <c r="N70" s="25"/>
      <c r="O70" s="25"/>
    </row>
    <row r="71" spans="2:16" x14ac:dyDescent="0.25">
      <c r="B71" s="21" t="s">
        <v>13</v>
      </c>
      <c r="C71" s="21" t="s">
        <v>22</v>
      </c>
      <c r="D71" s="44">
        <v>82429500</v>
      </c>
      <c r="E71" s="44">
        <v>82440753</v>
      </c>
      <c r="F71" s="44">
        <v>82429500</v>
      </c>
      <c r="G71" s="44">
        <v>82440753</v>
      </c>
      <c r="H71" s="44">
        <v>82440446</v>
      </c>
      <c r="J71" s="25"/>
      <c r="K71" s="25"/>
      <c r="L71" s="25"/>
      <c r="M71" s="25"/>
      <c r="N71" s="25"/>
      <c r="O71" s="25"/>
    </row>
    <row r="72" spans="2:16" x14ac:dyDescent="0.25">
      <c r="B72" s="21" t="s">
        <v>88</v>
      </c>
      <c r="C72" s="21" t="s">
        <v>22</v>
      </c>
      <c r="D72" s="44">
        <v>82421690.703296706</v>
      </c>
      <c r="E72" s="44">
        <v>82387091.098901093</v>
      </c>
      <c r="F72" s="44">
        <v>82431068.351648346</v>
      </c>
      <c r="G72" s="44">
        <v>82382296.685082868</v>
      </c>
      <c r="H72" s="44">
        <v>82411610.312328771</v>
      </c>
      <c r="J72" s="25"/>
      <c r="K72" s="25"/>
      <c r="L72" s="25"/>
      <c r="M72" s="25"/>
      <c r="N72" s="25"/>
      <c r="O72" s="25"/>
    </row>
    <row r="73" spans="2:16" ht="14.45" customHeight="1" x14ac:dyDescent="0.25">
      <c r="B73" s="19"/>
      <c r="C73" s="5"/>
      <c r="D73" s="5"/>
      <c r="E73" s="5"/>
      <c r="F73" s="5"/>
      <c r="G73" s="5"/>
      <c r="H73" s="5"/>
      <c r="J73" s="25"/>
      <c r="K73" s="25"/>
      <c r="L73" s="25"/>
      <c r="M73" s="25"/>
      <c r="N73" s="16"/>
      <c r="O73" s="25"/>
    </row>
    <row r="74" spans="2:16" ht="14.45" customHeight="1" x14ac:dyDescent="0.25">
      <c r="B74" s="19"/>
      <c r="C74" s="5"/>
      <c r="D74" s="5"/>
      <c r="E74" s="5"/>
      <c r="F74" s="5"/>
      <c r="G74" s="5"/>
      <c r="H74" s="5"/>
      <c r="J74" s="25"/>
      <c r="K74" s="25"/>
      <c r="L74" s="25"/>
      <c r="M74" s="25"/>
      <c r="N74" s="16"/>
      <c r="O74" s="25"/>
    </row>
    <row r="75" spans="2:16" ht="52.5" customHeight="1" x14ac:dyDescent="0.25">
      <c r="B75" s="63"/>
      <c r="C75" s="63"/>
      <c r="D75" s="63"/>
      <c r="E75" s="63"/>
      <c r="F75" s="52"/>
      <c r="G75" s="52"/>
      <c r="H75" s="52"/>
      <c r="J75" s="25"/>
      <c r="K75" s="25"/>
      <c r="L75" s="25"/>
      <c r="M75" s="25"/>
      <c r="N75" s="25"/>
      <c r="O75" s="16"/>
      <c r="P75" s="25"/>
    </row>
    <row r="76" spans="2:16" x14ac:dyDescent="0.25">
      <c r="K76" s="25"/>
      <c r="L76" s="25"/>
    </row>
    <row r="77" spans="2:16" x14ac:dyDescent="0.25">
      <c r="K77" s="25"/>
      <c r="L77" s="25"/>
    </row>
    <row r="78" spans="2:16" x14ac:dyDescent="0.25">
      <c r="K78" s="25"/>
      <c r="L78" s="25"/>
    </row>
    <row r="79" spans="2:16" x14ac:dyDescent="0.25">
      <c r="K79" s="25"/>
      <c r="L79" s="25"/>
    </row>
    <row r="80" spans="2:16" x14ac:dyDescent="0.25">
      <c r="K80" s="25"/>
      <c r="L80" s="25"/>
    </row>
    <row r="81" spans="11:12" x14ac:dyDescent="0.25">
      <c r="K81" s="25"/>
      <c r="L81" s="25"/>
    </row>
    <row r="82" spans="11:12" x14ac:dyDescent="0.25">
      <c r="K82" s="25"/>
      <c r="L82" s="25"/>
    </row>
    <row r="83" spans="11:12" x14ac:dyDescent="0.25">
      <c r="K83" s="25"/>
      <c r="L83" s="25"/>
    </row>
    <row r="84" spans="11:12" x14ac:dyDescent="0.25">
      <c r="K84" s="25"/>
      <c r="L84" s="25"/>
    </row>
  </sheetData>
  <mergeCells count="1">
    <mergeCell ref="B75:E75"/>
  </mergeCells>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Calculations</vt:lpstr>
    </vt:vector>
  </TitlesOfParts>
  <Company>Protector Forsikring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Ditlev de Vibe Vanay</dc:creator>
  <cp:lastModifiedBy>Vibeke Krane</cp:lastModifiedBy>
  <dcterms:created xsi:type="dcterms:W3CDTF">2020-02-03T12:41:05Z</dcterms:created>
  <dcterms:modified xsi:type="dcterms:W3CDTF">2024-07-09T11:49:52Z</dcterms:modified>
</cp:coreProperties>
</file>